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firstSheet="12" activeTab="19"/>
  </bookViews>
  <sheets>
    <sheet name="առողջ" sheetId="1" r:id="rId1"/>
    <sheet name="առողջ հաշ." sheetId="2" r:id="rId2"/>
    <sheet name="արդար" sheetId="3" r:id="rId3"/>
    <sheet name="արդար հաշ." sheetId="4" r:id="rId4"/>
    <sheet name="արտակարգ" sheetId="5" r:id="rId5"/>
    <sheet name="արտակարգ հաշ." sheetId="6" r:id="rId6"/>
    <sheet name="կառ." sheetId="7" r:id="rId7"/>
    <sheet name="կառ.հաշ." sheetId="8" r:id="rId8"/>
    <sheet name="գյուղ. " sheetId="9" r:id="rId9"/>
    <sheet name="գյուղ.հաշ." sheetId="10" r:id="rId10"/>
    <sheet name="էներգետ." sheetId="11" r:id="rId11"/>
    <sheet name="էներգետ.հաշ." sheetId="12" r:id="rId12"/>
    <sheet name="էկոնոմ" sheetId="13" r:id="rId13"/>
    <sheet name="էկոնոմ.հաշվ." sheetId="14" r:id="rId14"/>
    <sheet name="կրթութ." sheetId="15" r:id="rId15"/>
    <sheet name="կրթութ.հաշ." sheetId="16" r:id="rId16"/>
    <sheet name="պաշտպ." sheetId="17" r:id="rId17"/>
    <sheet name="պաշտպ.հաշվ" sheetId="18" r:id="rId18"/>
    <sheet name="սպորտ" sheetId="19" r:id="rId19"/>
    <sheet name="սպորտ հաշվ." sheetId="20" r:id="rId20"/>
    <sheet name="կապ և տրանսպ" sheetId="21" r:id="rId21"/>
    <sheet name="կապ և տրանսպ. հաշ." sheetId="22" r:id="rId22"/>
    <sheet name="քաղաքաշին" sheetId="23" r:id="rId23"/>
    <sheet name="քաղաքաշի.հաշ." sheetId="24" r:id="rId24"/>
    <sheet name="ջրային" sheetId="25" r:id="rId25"/>
    <sheet name="ջրային հաշվ." sheetId="26" r:id="rId26"/>
    <sheet name="հեռուստառադիո" sheetId="27" r:id="rId27"/>
    <sheet name="հեռուստառադիո հաշվ." sheetId="28" r:id="rId28"/>
    <sheet name="Sheet1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<sst xmlns="http://schemas.openxmlformats.org/spreadsheetml/2006/main" count="1106" uniqueCount="176">
  <si>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</si>
  <si>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</si>
  <si>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հ/հ</t>
  </si>
  <si>
    <t>Առևտրային կազմակերպության անվանումը</t>
  </si>
  <si>
    <t>Պետական մասնակցության չափը /%/</t>
  </si>
  <si>
    <t>Այդ թվում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</si>
  <si>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</si>
  <si>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</si>
  <si>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</si>
  <si>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</si>
  <si>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</si>
  <si>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</si>
  <si>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</si>
  <si>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</si>
  <si>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</si>
  <si>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</si>
  <si>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</si>
  <si>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</si>
  <si>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</si>
  <si>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</si>
  <si>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Մոնիտորինգի ցուցանիշներ</t>
  </si>
  <si>
    <t>հավելված 1</t>
  </si>
  <si>
    <t xml:space="preserve">Բացարձակ իրացվելիության գործակից  </t>
  </si>
  <si>
    <t xml:space="preserve">Իրացվելիության ընդհանուր գործակից </t>
  </si>
  <si>
    <t xml:space="preserve">Սեփական շրջանառու կապիտալ </t>
  </si>
  <si>
    <t xml:space="preserve">Սեփական շրջանառու միջոցներով ապահովվածության գործակից </t>
  </si>
  <si>
    <t xml:space="preserve">Ֆինանսավորման գործակից </t>
  </si>
  <si>
    <t>Ակտիվների շահութաբերություն %</t>
  </si>
  <si>
    <t>Ընթացիկ ակտիվների շահութաբերություն %</t>
  </si>
  <si>
    <t>Սեփական կապիտալի շահութաբերություն %</t>
  </si>
  <si>
    <t>Ընթացիկ ակտիվների կազմում դժվար իրացվող ակտիվների մասը %</t>
  </si>
  <si>
    <t xml:space="preserve">Դժվար իրացվող և արագ իրացվող ակտիվներիհարաբերակցություն % </t>
  </si>
  <si>
    <t xml:space="preserve">Ֆինանսական անկախության գործակից  </t>
  </si>
  <si>
    <t xml:space="preserve">Ֆինանսական կայունության գործակից </t>
  </si>
  <si>
    <t xml:space="preserve">Ներդրման գործակից </t>
  </si>
  <si>
    <t>Ակտիվների շրջանառելիության գործակից</t>
  </si>
  <si>
    <t>Ընթացիկ ակտիվների շրջանառելիության գործակից</t>
  </si>
  <si>
    <t>Վաճառքի /իրացման/ շահութաբերություն %</t>
  </si>
  <si>
    <t>Պարտավորությունների և սեփական կապիտալի հարաբերակցության գործակից</t>
  </si>
  <si>
    <t>ՀՀ արդարադատության նախարարություն</t>
  </si>
  <si>
    <t>հավելված 2</t>
  </si>
  <si>
    <t>ՀՀ կառավարության աշխատակազմ</t>
  </si>
  <si>
    <t xml:space="preserve">Ընթացիկ ակտիվների շահութաբերություն % </t>
  </si>
  <si>
    <t>Ընդամենը</t>
  </si>
  <si>
    <t>ՀՀ գյուղատնտեսության նախարարություն</t>
  </si>
  <si>
    <t>հավելված 7</t>
  </si>
  <si>
    <t>&lt;ՀԱԷԿ&gt;ՓԲԸ</t>
  </si>
  <si>
    <t>&lt;Երևանի ՋԷԿ&gt;ՓԲԸ</t>
  </si>
  <si>
    <t>&lt;Որոտանի ՀԷԿՀ&gt;ՓԲԸ</t>
  </si>
  <si>
    <t>&lt;Էներգետիկական համակարգի օպերատոր&gt;ՓԲԸ</t>
  </si>
  <si>
    <t>&lt;Հաշվարկային կենտրոն&gt;ՓԲԸ</t>
  </si>
  <si>
    <t xml:space="preserve">&lt;Էներգակարգաբերում&gt; ՓԲԸ                                                      </t>
  </si>
  <si>
    <t>&lt;Էներգետիկայի գիտահետազոտական ինստիտուտ&gt; ՓԲԸ</t>
  </si>
  <si>
    <t>&lt;Հայատոմ&gt; ՓԲԸ</t>
  </si>
  <si>
    <t>&lt;Ռադիոակտիվ թափոնների վնասազերծում&gt; ՓԲԸ</t>
  </si>
  <si>
    <t xml:space="preserve">&lt;Անալիտիկ&gt; ՓԲԸ </t>
  </si>
  <si>
    <t>հավելված 8</t>
  </si>
  <si>
    <t>ՀՀ կրթության և գիտության նախարարություն</t>
  </si>
  <si>
    <t>հավելված 10</t>
  </si>
  <si>
    <t>ՀՀ պաշտպանության նախարարություն</t>
  </si>
  <si>
    <t>հավելված 12</t>
  </si>
  <si>
    <t>ՀՀ սպորտի և երիտասարդության հարցերի նախարարություն</t>
  </si>
  <si>
    <t>հավելված 13</t>
  </si>
  <si>
    <t>հավելված 14</t>
  </si>
  <si>
    <t>Հաշվետու ժամանակաշրջան</t>
  </si>
  <si>
    <t xml:space="preserve">&lt;&lt;Կրթության ազգային ինստիտուտ&gt;&gt; ՓԲԸ </t>
  </si>
  <si>
    <t>&lt;&lt;65 Ռազմական գործարան&gt;&gt; ՓԲԸ</t>
  </si>
  <si>
    <t>&lt;&lt;Լազերային տեխնիկա&gt;&gt; ՓԲԸ</t>
  </si>
  <si>
    <t>&lt;&lt;Արմենիկում&gt;&gt; ՓԲԸ</t>
  </si>
  <si>
    <t>&lt;&lt;Զինառ&gt;&gt; ՓԲԸ</t>
  </si>
  <si>
    <t>&lt;&lt;Արմ-Աէրո&gt;&gt; ՓԲԸ</t>
  </si>
  <si>
    <t>&lt;&lt;Գառնի-Լեռ ԳԱՄ&gt;&gt;ԲԲԸ</t>
  </si>
  <si>
    <t>&lt;&lt;Չարենցավանի հաստոցաշինական գործարան&gt;&gt;ԲԲԸ</t>
  </si>
  <si>
    <t>&lt;&lt;Պատնեշ&gt;&gt;ՓԲԸ</t>
  </si>
  <si>
    <t>&lt;&lt;ԵրՄԱԳ&gt;&gt; ՓԲԸ</t>
  </si>
  <si>
    <t>&lt;&lt;Հենակետ&gt;&gt;ՓԲԸ</t>
  </si>
  <si>
    <t>&lt;&lt;Պրոֆ.Ռ.Օ. Յոլյանի անվ. արյունաբանական կենտրոն&gt;&gt; ՓԲԸ</t>
  </si>
  <si>
    <t>&lt;&lt;Սևանի հոգեբուժական հիվանդանոց&gt;&gt; ՓԲԸ</t>
  </si>
  <si>
    <t>հավելված 11</t>
  </si>
  <si>
    <t>&lt;Էլեկտրոնային կառավարման ենթակառուցվածքների ներդրման գրասենյակ&gt;ՓԲԸ</t>
  </si>
  <si>
    <t>&lt;&lt;Ն.Նորքի ուսանողական ավան&gt;&gt;ՓԲԸ</t>
  </si>
  <si>
    <t>&lt;&lt;Գյումրիի սելեկցիոն կայան&gt;&gt;  ՓԲԸ</t>
  </si>
  <si>
    <t>ՀՀ առողջապահության նախարարություն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</si>
  <si>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</si>
  <si>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</si>
  <si>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</si>
  <si>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</si>
  <si>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>&lt;&lt;Սուրբ Գրիգոր Լուսավորիչ&gt;&gt; ԲԿ  ՓԲԸ</t>
  </si>
  <si>
    <t xml:space="preserve">&lt;&lt;Հայջրմուղկոյուղի&gt;&gt; ՓԲԸ </t>
  </si>
  <si>
    <t xml:space="preserve">&lt;&lt;Լոռի-ջրմուղկոյուղի&gt;&gt; ՓԲԸ </t>
  </si>
  <si>
    <t xml:space="preserve">&lt;&lt;Շիրակ-ջրմուղկոյուղի&gt;&gt; ՓԲԸ </t>
  </si>
  <si>
    <t xml:space="preserve">&lt;&lt; Նոր Ակունք&gt;&gt; ՓԲԸ </t>
  </si>
  <si>
    <t xml:space="preserve">                      </t>
  </si>
  <si>
    <t>հավելված 9</t>
  </si>
  <si>
    <t>&lt;&lt;Հատուկ լեռնափրկարար ծառայություն&gt;&gt; ՓԲԸ</t>
  </si>
  <si>
    <t>հավելված 4</t>
  </si>
  <si>
    <t>&lt;&lt;Դ.Համբարձումյանի անվան ջրային օլ.հերթ.մասնագիտ. մանկապ.մարզադպրոց&gt;&gt;ՓԲԸ</t>
  </si>
  <si>
    <t>&lt;&lt;Նորք&gt;&gt; ինֆեկցիոն կլինիկական հիվանդանոց&gt;&gt; ՓԲԸ</t>
  </si>
  <si>
    <t>&lt;&lt;Ակադեմիկոս Ս.Ավդալբեկյանի անվան առողջապ. ազգային ինստիտուտ&gt;&gt; ՓԲԸ</t>
  </si>
  <si>
    <t>«Հայկական միրգ» ԲԲԸ</t>
  </si>
  <si>
    <t>«Սալսա դիվելոփմենթ» ՓԲԸ</t>
  </si>
  <si>
    <t>&lt;&lt;Ավան&gt;&gt; հոգեկան առողջության կենտրոն&gt;&gt; ՓԲԸ</t>
  </si>
  <si>
    <t>&lt;&lt;Նարկոլոգիական հանրապետական կենտրոն&gt;&gt; ՓԲԸ</t>
  </si>
  <si>
    <t>«Ռադիոֆիզիկայի և էլեկտրոնիկայի ինստիտոեւտ» հատուկ կոնստրուկտորական բյուրո ՓԲԸ</t>
  </si>
  <si>
    <t xml:space="preserve">«ԼՏ-Պիրկալ» ՓԲԸ* </t>
  </si>
  <si>
    <t>&lt;&lt;Կրթություն թերթի խմբագրություն&gt;&gt;ՊՓԲԸ</t>
  </si>
  <si>
    <t>&lt;&lt;Գեղագիտության Ազգային Կենտրոն&gt;&gt; ՊՓԲԸ</t>
  </si>
  <si>
    <t>«Քաղաքաշինական ծրագրերի փորձագիտական կենտրոն»ԲԲԸ</t>
  </si>
  <si>
    <t>հավելված 5</t>
  </si>
  <si>
    <t>&lt;Մեծամորէներգոատոմ&gt; ՓԲԸ**</t>
  </si>
  <si>
    <t>Հայստանի արտահանման ապահովագրական գործակալություն ԱՓԲԸ</t>
  </si>
  <si>
    <t>ՀՀ տնտեսական զարգացման և ներդրումների նախարարություն</t>
  </si>
  <si>
    <t>ՀՀ էներգետիկ ենթակառուցվածքների և բնական պաշարների նախարարության ջրային տնտեսության պետական կոմիտե</t>
  </si>
  <si>
    <t>«Հայաստանի հանրային հեռուստաընկերություն»ՓԲԸ</t>
  </si>
  <si>
    <t>«Հայաստանի հանրային ռադիոընկերություն»ՓԲԸ</t>
  </si>
  <si>
    <t>«Հոգևոր-մշակութային հանրային հեռուստաընկերություն»ՓԲԸ</t>
  </si>
  <si>
    <t>«Շիրակի հանրային հեռուստառադիո»ՓԲԸ</t>
  </si>
  <si>
    <t>ՀՀ հանրային հեռուստառադիոընկերության խորհուրդ</t>
  </si>
  <si>
    <t>«Հասարակական կարծիքի ուսումնասիրման կենտրոն»</t>
  </si>
  <si>
    <t>&lt;&lt;Ակադեմիկոս Է.Գաբրիելյանի անվան դեղերի և բժշկակական տեխնոլոգիաների  փորձագիտ. կենտրոն&gt;&gt; ՓԲԸ</t>
  </si>
  <si>
    <t>«Պաշտոնական տեղեկագիր» ՓԲԸ</t>
  </si>
  <si>
    <t>հավելված 3</t>
  </si>
  <si>
    <t>ՀՀ արտակարգ իրավիճակների նախարարություն</t>
  </si>
  <si>
    <t>Ըդամենը</t>
  </si>
  <si>
    <t>«Ստանդարտների ազգային ինստիտուտ » ՓԲԸ</t>
  </si>
  <si>
    <t>«Չափագիտության ազգային ինստիտուտ » ՓԲԸ</t>
  </si>
  <si>
    <t xml:space="preserve">«Հատուկ կապ» ՓԲԸ </t>
  </si>
  <si>
    <t>«Վարչատնտեսական» ՓԲԸ</t>
  </si>
  <si>
    <t>«Հայաստանի հեռուստատեսային և ռադիոհաղորդիչ ցանց»ՓԲԸ</t>
  </si>
  <si>
    <t>«Արմկոսմոս»ՓԲԸ</t>
  </si>
  <si>
    <t>«Մելիորացիա» ՓԲԸ</t>
  </si>
  <si>
    <t>2017թ. տարեկան</t>
  </si>
  <si>
    <t xml:space="preserve">Ընդամենը ոչ ընթացիկ ակտիվներ </t>
  </si>
  <si>
    <t xml:space="preserve">Հիմնական միջոցներ </t>
  </si>
  <si>
    <t xml:space="preserve">Ընդամենը ընթացիկ ակտիվներ  </t>
  </si>
  <si>
    <t xml:space="preserve">Ընդամենը սեփական կապիտալ  </t>
  </si>
  <si>
    <t>Ընդամենը ոչ ընթացիկ պարտավորություններ</t>
  </si>
  <si>
    <t>Ընդամենը ընթացիկ պարտավորություններ</t>
  </si>
  <si>
    <t xml:space="preserve">Հաշվեկշիռ </t>
  </si>
  <si>
    <t xml:space="preserve">Արտադրանքի,ապրանքների,աշխատանքների, ծառայությունների իրացումից հասույթ  </t>
  </si>
  <si>
    <t xml:space="preserve">Զուտ շահույթ (վնաս) շահութահարկի գծով ծախսի նվազեցումից հետո  </t>
  </si>
  <si>
    <t>Աշխատողների միջին ցուցակային թիվը</t>
  </si>
  <si>
    <t xml:space="preserve">Դեբիտորական     պարտքեր վաճառքի գծով  </t>
  </si>
  <si>
    <t>Դրամական միջոցներ և դրանց համարժեքներ</t>
  </si>
  <si>
    <t xml:space="preserve">Կանոնադրական  (բաժնեհավաք) կապիտալի զուտ գումար </t>
  </si>
  <si>
    <t xml:space="preserve">Կուտակված շահույթ (վնաս) </t>
  </si>
  <si>
    <t xml:space="preserve">Պահուստային կապիտալ </t>
  </si>
  <si>
    <t>Երկարաժամկետ բանկային վարկեր և փոխառություններ</t>
  </si>
  <si>
    <t>Ակտիվներին վերաբերվող շնորհներ</t>
  </si>
  <si>
    <t xml:space="preserve">Կրեդիտորական պարտքեր գնումների գծով </t>
  </si>
  <si>
    <t xml:space="preserve">Կարճաժամկետ կրեդիտորական պարտքեր բյուջեին </t>
  </si>
  <si>
    <t>Կարճաժամկետ կրեդիտորական պարտքեր աշխատավարձի և աշխատողների այլ կարճաժամկետ հատկացումների գծով</t>
  </si>
  <si>
    <t>&lt;&lt;Հոգեկան առողջության պահպանման ազգային կենտրոն&gt;&gt; ՓԲԸ</t>
  </si>
  <si>
    <t>«Ճառագայթային բուժման կենտրոն» ՓԲԸ</t>
  </si>
  <si>
    <t>2017թ.տարեկան</t>
  </si>
  <si>
    <t>2017թ. Տարեկան</t>
  </si>
  <si>
    <t>2017թ.   տարեկան</t>
  </si>
  <si>
    <t>հավելված5</t>
  </si>
  <si>
    <t>հավելված 6</t>
  </si>
  <si>
    <t>&lt;ԲԷՑ&gt;ՓԲԸ*</t>
  </si>
  <si>
    <t>«Նաիրիտ-2» ՓԲԸ</t>
  </si>
  <si>
    <t>*Տեղեկատվություն չի ներկայացվել</t>
  </si>
  <si>
    <t>**Գործունեություն չի իրականացնում</t>
  </si>
  <si>
    <t>ՀՀ էներգետիկայի և բնական պաշարների նախարարություն</t>
  </si>
  <si>
    <t>2015թ. Տարեկան</t>
  </si>
  <si>
    <t xml:space="preserve">2017թ. տարեկան  </t>
  </si>
  <si>
    <t>«Գեոկոսմոս» ՓԲԸ</t>
  </si>
  <si>
    <t>«Հեր ՀԵՐ» ՓԲԸ</t>
  </si>
  <si>
    <t>ՀՀ տրանսպորտի, կապի և տեղեկատվական տեխնոլոգիաների նախարարություն</t>
  </si>
  <si>
    <t xml:space="preserve">Ընդամենը ոչ ընթացիկ պարտավորություններ </t>
  </si>
  <si>
    <t xml:space="preserve">Դեբիտորական     պարտքեր վաճառքի գծով </t>
  </si>
  <si>
    <t xml:space="preserve">Դրամական միջոցներ և դրանց համարժեքներ </t>
  </si>
  <si>
    <t>Կանոնադրական  (բաժնեհավաք) կապիտալի զուտ գումար</t>
  </si>
  <si>
    <t>Կուտակված շահույթ (վնաս)</t>
  </si>
  <si>
    <t>ՀՀ  կառավարությանն առընթեր քաղաքաշինության պետական կոմիտե</t>
  </si>
  <si>
    <t>«Ջրառ» ՓԲԸ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</si>
</sst>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"/>
    <numFmt numFmtId="191" formatCode="0_);\(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#,##0;[Red]#,##0"/>
    <numFmt numFmtId="196" formatCode="_-* #,##0.0_-;\-* #,##0.0_-;_-* &quot;-&quot;??_-;_-@_-"/>
  </numFmts>
  <fonts count="70">
    <font>
      <sz val="10"/>
      <name val="Arial"/>
      <family val="0"/>
    </font>
    <font>
      <sz val="8"/>
      <name val="Arial"/>
      <family val="2"/>
    </font>
    <font>
      <sz val="9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7"/>
      <name val="GHEA Grapalat"/>
      <family val="3"/>
    </font>
    <font>
      <b/>
      <sz val="8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u val="single"/>
      <sz val="8"/>
      <name val="GHEA Grapalat"/>
      <family val="3"/>
    </font>
    <font>
      <b/>
      <u val="single"/>
      <sz val="16"/>
      <name val="GHEA Grapalat"/>
      <family val="3"/>
    </font>
    <font>
      <b/>
      <i/>
      <sz val="12"/>
      <name val="GHEA Grapalat"/>
      <family val="3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u val="single"/>
      <sz val="10"/>
      <name val="GHEA Grapalat"/>
      <family val="3"/>
    </font>
    <font>
      <sz val="10"/>
      <name val="Times Armenian"/>
      <family val="1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justify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88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89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6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3" fillId="0" borderId="10" xfId="57" applyFont="1" applyBorder="1" applyAlignment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3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/>
    </xf>
    <xf numFmtId="0" fontId="1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38" xfId="0" applyFont="1" applyBorder="1" applyAlignment="1">
      <alignment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49" fontId="11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justify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88" fontId="2" fillId="0" borderId="20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188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8" fontId="3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justify"/>
    </xf>
    <xf numFmtId="49" fontId="8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/>
    </xf>
    <xf numFmtId="0" fontId="9" fillId="0" borderId="26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justify"/>
    </xf>
    <xf numFmtId="0" fontId="3" fillId="0" borderId="1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93" fontId="4" fillId="0" borderId="0" xfId="42" applyNumberFormat="1" applyFont="1" applyAlignment="1">
      <alignment/>
    </xf>
    <xf numFmtId="188" fontId="3" fillId="0" borderId="2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92" fontId="67" fillId="0" borderId="10" xfId="0" applyNumberFormat="1" applyFont="1" applyBorder="1" applyAlignment="1">
      <alignment horizontal="center" vertical="center" wrapText="1"/>
    </xf>
    <xf numFmtId="192" fontId="67" fillId="0" borderId="10" xfId="0" applyNumberFormat="1" applyFont="1" applyFill="1" applyBorder="1" applyAlignment="1">
      <alignment horizontal="center" vertical="center" wrapText="1"/>
    </xf>
    <xf numFmtId="192" fontId="67" fillId="0" borderId="10" xfId="0" applyNumberFormat="1" applyFont="1" applyBorder="1" applyAlignment="1">
      <alignment horizontal="center" vertical="center"/>
    </xf>
    <xf numFmtId="192" fontId="67" fillId="0" borderId="10" xfId="0" applyNumberFormat="1" applyFont="1" applyFill="1" applyBorder="1" applyAlignment="1">
      <alignment horizontal="center" vertical="center"/>
    </xf>
    <xf numFmtId="0" fontId="67" fillId="0" borderId="3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justify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" fillId="0" borderId="45" xfId="0" applyFont="1" applyBorder="1" applyAlignment="1">
      <alignment/>
    </xf>
    <xf numFmtId="0" fontId="14" fillId="34" borderId="26" xfId="0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Alignment="1">
      <alignment/>
    </xf>
    <xf numFmtId="189" fontId="2" fillId="34" borderId="52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 vertical="justify"/>
    </xf>
    <xf numFmtId="0" fontId="12" fillId="0" borderId="53" xfId="0" applyFont="1" applyBorder="1" applyAlignment="1">
      <alignment/>
    </xf>
    <xf numFmtId="0" fontId="10" fillId="0" borderId="4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92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4" fillId="0" borderId="57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top"/>
    </xf>
    <xf numFmtId="0" fontId="8" fillId="0" borderId="58" xfId="0" applyFont="1" applyBorder="1" applyAlignment="1">
      <alignment horizontal="center" vertical="justify"/>
    </xf>
    <xf numFmtId="0" fontId="14" fillId="0" borderId="5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/>
    </xf>
    <xf numFmtId="188" fontId="3" fillId="0" borderId="62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34" xfId="0" applyFont="1" applyBorder="1" applyAlignment="1">
      <alignment/>
    </xf>
    <xf numFmtId="0" fontId="3" fillId="0" borderId="10" xfId="0" applyFont="1" applyBorder="1" applyAlignment="1">
      <alignment horizontal="left" vertical="justify"/>
    </xf>
    <xf numFmtId="0" fontId="3" fillId="0" borderId="35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88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193" fontId="23" fillId="0" borderId="48" xfId="42" applyNumberFormat="1" applyFont="1" applyBorder="1" applyAlignment="1">
      <alignment horizontal="left" vertical="center"/>
    </xf>
    <xf numFmtId="193" fontId="3" fillId="0" borderId="10" xfId="42" applyNumberFormat="1" applyFont="1" applyBorder="1" applyAlignment="1">
      <alignment horizontal="left" vertical="center" wrapText="1"/>
    </xf>
    <xf numFmtId="193" fontId="3" fillId="0" borderId="10" xfId="42" applyNumberFormat="1" applyFont="1" applyBorder="1" applyAlignment="1">
      <alignment horizontal="left" vertical="center"/>
    </xf>
    <xf numFmtId="193" fontId="68" fillId="0" borderId="10" xfId="42" applyNumberFormat="1" applyFont="1" applyBorder="1" applyAlignment="1">
      <alignment horizontal="left" vertical="center"/>
    </xf>
    <xf numFmtId="193" fontId="68" fillId="0" borderId="10" xfId="42" applyNumberFormat="1" applyFont="1" applyBorder="1" applyAlignment="1" quotePrefix="1">
      <alignment horizontal="left" vertical="center"/>
    </xf>
    <xf numFmtId="193" fontId="4" fillId="0" borderId="0" xfId="42" applyNumberFormat="1" applyFont="1" applyAlignment="1">
      <alignment horizontal="left"/>
    </xf>
    <xf numFmtId="0" fontId="11" fillId="0" borderId="22" xfId="0" applyFont="1" applyBorder="1" applyAlignment="1">
      <alignment horizontal="left" vertical="justify"/>
    </xf>
    <xf numFmtId="1" fontId="14" fillId="0" borderId="26" xfId="0" applyNumberFormat="1" applyFont="1" applyBorder="1" applyAlignment="1">
      <alignment horizontal="center" vertical="center"/>
    </xf>
    <xf numFmtId="189" fontId="14" fillId="0" borderId="26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9" fillId="0" borderId="22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193" fontId="2" fillId="0" borderId="10" xfId="42" applyNumberFormat="1" applyFont="1" applyFill="1" applyBorder="1" applyAlignment="1">
      <alignment horizontal="left"/>
    </xf>
    <xf numFmtId="193" fontId="2" fillId="0" borderId="0" xfId="42" applyNumberFormat="1" applyFont="1" applyAlignment="1">
      <alignment horizontal="left"/>
    </xf>
    <xf numFmtId="193" fontId="2" fillId="0" borderId="10" xfId="42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193" fontId="2" fillId="0" borderId="23" xfId="42" applyNumberFormat="1" applyFont="1" applyFill="1" applyBorder="1" applyAlignment="1">
      <alignment horizontal="left"/>
    </xf>
    <xf numFmtId="193" fontId="2" fillId="0" borderId="23" xfId="42" applyNumberFormat="1" applyFont="1" applyBorder="1" applyAlignment="1">
      <alignment horizontal="left"/>
    </xf>
    <xf numFmtId="193" fontId="8" fillId="0" borderId="25" xfId="42" applyNumberFormat="1" applyFont="1" applyBorder="1" applyAlignment="1">
      <alignment horizontal="center" vertical="center"/>
    </xf>
    <xf numFmtId="193" fontId="3" fillId="0" borderId="26" xfId="42" applyNumberFormat="1" applyFont="1" applyBorder="1" applyAlignment="1">
      <alignment horizontal="left"/>
    </xf>
    <xf numFmtId="193" fontId="13" fillId="0" borderId="26" xfId="42" applyNumberFormat="1" applyFont="1" applyBorder="1" applyAlignment="1">
      <alignment horizontal="center" vertical="justify"/>
    </xf>
    <xf numFmtId="193" fontId="2" fillId="0" borderId="26" xfId="42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93" fontId="30" fillId="33" borderId="18" xfId="42" applyNumberFormat="1" applyFont="1" applyFill="1" applyBorder="1" applyAlignment="1">
      <alignment horizontal="center" vertical="center"/>
    </xf>
    <xf numFmtId="193" fontId="30" fillId="33" borderId="24" xfId="42" applyNumberFormat="1" applyFont="1" applyFill="1" applyBorder="1" applyAlignment="1">
      <alignment horizontal="center" vertical="center"/>
    </xf>
    <xf numFmtId="193" fontId="30" fillId="33" borderId="10" xfId="42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93" fontId="3" fillId="0" borderId="10" xfId="42" applyNumberFormat="1" applyFont="1" applyBorder="1" applyAlignment="1">
      <alignment/>
    </xf>
    <xf numFmtId="49" fontId="3" fillId="0" borderId="6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93" fontId="3" fillId="34" borderId="25" xfId="42" applyNumberFormat="1" applyFont="1" applyFill="1" applyBorder="1" applyAlignment="1">
      <alignment horizontal="center" vertical="center"/>
    </xf>
    <xf numFmtId="193" fontId="3" fillId="0" borderId="26" xfId="42" applyNumberFormat="1" applyFont="1" applyBorder="1" applyAlignment="1">
      <alignment horizontal="left" vertical="justify"/>
    </xf>
    <xf numFmtId="193" fontId="3" fillId="34" borderId="26" xfId="42" applyNumberFormat="1" applyFont="1" applyFill="1" applyBorder="1" applyAlignment="1">
      <alignment horizontal="center" vertical="justify"/>
    </xf>
    <xf numFmtId="193" fontId="3" fillId="34" borderId="26" xfId="42" applyNumberFormat="1" applyFont="1" applyFill="1" applyBorder="1" applyAlignment="1">
      <alignment horizontal="center" vertical="center"/>
    </xf>
    <xf numFmtId="193" fontId="3" fillId="0" borderId="0" xfId="42" applyNumberFormat="1" applyFont="1" applyAlignment="1">
      <alignment/>
    </xf>
    <xf numFmtId="0" fontId="4" fillId="0" borderId="2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" fontId="69" fillId="0" borderId="10" xfId="42" applyNumberFormat="1" applyFont="1" applyFill="1" applyBorder="1" applyAlignment="1">
      <alignment horizontal="center" vertical="center" wrapText="1"/>
    </xf>
    <xf numFmtId="1" fontId="69" fillId="0" borderId="24" xfId="42" applyNumberFormat="1" applyFont="1" applyFill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1" fontId="69" fillId="0" borderId="23" xfId="42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justify"/>
    </xf>
    <xf numFmtId="1" fontId="69" fillId="0" borderId="26" xfId="42" applyNumberFormat="1" applyFont="1" applyFill="1" applyBorder="1" applyAlignment="1">
      <alignment horizontal="center" vertical="center" wrapText="1"/>
    </xf>
    <xf numFmtId="1" fontId="69" fillId="0" borderId="31" xfId="42" applyNumberFormat="1" applyFont="1" applyFill="1" applyBorder="1" applyAlignment="1">
      <alignment horizontal="center" vertical="center" wrapText="1"/>
    </xf>
    <xf numFmtId="1" fontId="69" fillId="0" borderId="34" xfId="4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95" fontId="4" fillId="0" borderId="0" xfId="44" applyNumberFormat="1" applyFont="1" applyAlignment="1">
      <alignment/>
    </xf>
    <xf numFmtId="0" fontId="10" fillId="0" borderId="10" xfId="0" applyFont="1" applyBorder="1" applyAlignment="1">
      <alignment/>
    </xf>
    <xf numFmtId="189" fontId="3" fillId="33" borderId="52" xfId="0" applyNumberFormat="1" applyFont="1" applyFill="1" applyBorder="1" applyAlignment="1">
      <alignment horizontal="center" vertical="center" wrapText="1"/>
    </xf>
    <xf numFmtId="1" fontId="3" fillId="33" borderId="52" xfId="0" applyNumberFormat="1" applyFont="1" applyFill="1" applyBorder="1" applyAlignment="1">
      <alignment horizontal="center" vertical="center" wrapText="1"/>
    </xf>
    <xf numFmtId="189" fontId="26" fillId="34" borderId="74" xfId="0" applyNumberFormat="1" applyFont="1" applyFill="1" applyBorder="1" applyAlignment="1">
      <alignment horizontal="center" vertical="center" wrapText="1"/>
    </xf>
    <xf numFmtId="1" fontId="26" fillId="34" borderId="74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 vertical="justify"/>
    </xf>
    <xf numFmtId="189" fontId="11" fillId="0" borderId="22" xfId="0" applyNumberFormat="1" applyFont="1" applyBorder="1" applyAlignment="1">
      <alignment horizontal="center" vertical="center"/>
    </xf>
    <xf numFmtId="189" fontId="11" fillId="0" borderId="49" xfId="0" applyNumberFormat="1" applyFont="1" applyBorder="1" applyAlignment="1">
      <alignment horizontal="center" vertical="center"/>
    </xf>
    <xf numFmtId="189" fontId="11" fillId="0" borderId="75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center" vertical="center"/>
    </xf>
    <xf numFmtId="189" fontId="26" fillId="34" borderId="74" xfId="0" applyNumberFormat="1" applyFont="1" applyFill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9" fillId="0" borderId="46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69" fillId="0" borderId="23" xfId="0" applyFont="1" applyBorder="1" applyAlignment="1">
      <alignment horizontal="left" vertical="center"/>
    </xf>
    <xf numFmtId="0" fontId="69" fillId="0" borderId="64" xfId="0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14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justify"/>
    </xf>
    <xf numFmtId="0" fontId="8" fillId="0" borderId="2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justify"/>
    </xf>
    <xf numFmtId="188" fontId="2" fillId="0" borderId="2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 vertical="center" wrapText="1"/>
    </xf>
    <xf numFmtId="1" fontId="69" fillId="0" borderId="2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11" fillId="34" borderId="31" xfId="0" applyNumberFormat="1" applyFont="1" applyFill="1" applyBorder="1" applyAlignment="1">
      <alignment horizontal="center" vertical="center" wrapText="1"/>
    </xf>
    <xf numFmtId="1" fontId="11" fillId="34" borderId="73" xfId="0" applyNumberFormat="1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1" fontId="11" fillId="34" borderId="26" xfId="0" applyNumberFormat="1" applyFont="1" applyFill="1" applyBorder="1" applyAlignment="1">
      <alignment horizontal="center" vertical="center" wrapText="1"/>
    </xf>
    <xf numFmtId="1" fontId="11" fillId="34" borderId="29" xfId="0" applyNumberFormat="1" applyFont="1" applyFill="1" applyBorder="1" applyAlignment="1">
      <alignment horizontal="center" vertical="center" wrapText="1"/>
    </xf>
    <xf numFmtId="1" fontId="11" fillId="34" borderId="34" xfId="0" applyNumberFormat="1" applyFont="1" applyFill="1" applyBorder="1" applyAlignment="1">
      <alignment horizontal="center" vertical="center" wrapText="1"/>
    </xf>
    <xf numFmtId="1" fontId="11" fillId="34" borderId="0" xfId="0" applyNumberFormat="1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justify"/>
    </xf>
    <xf numFmtId="0" fontId="8" fillId="0" borderId="18" xfId="0" applyFont="1" applyBorder="1" applyAlignment="1">
      <alignment horizontal="center" vertical="center"/>
    </xf>
    <xf numFmtId="196" fontId="67" fillId="0" borderId="78" xfId="42" applyNumberFormat="1" applyFont="1" applyBorder="1" applyAlignment="1">
      <alignment horizontal="center" vertical="center" wrapText="1"/>
    </xf>
    <xf numFmtId="196" fontId="67" fillId="0" borderId="79" xfId="42" applyNumberFormat="1" applyFont="1" applyBorder="1" applyAlignment="1">
      <alignment horizontal="center" vertical="center" wrapText="1"/>
    </xf>
    <xf numFmtId="196" fontId="67" fillId="0" borderId="80" xfId="42" applyNumberFormat="1" applyFont="1" applyBorder="1" applyAlignment="1">
      <alignment horizontal="center" vertical="center" wrapText="1"/>
    </xf>
    <xf numFmtId="196" fontId="67" fillId="0" borderId="81" xfId="42" applyNumberFormat="1" applyFont="1" applyBorder="1" applyAlignment="1">
      <alignment horizontal="center" vertical="center" wrapText="1"/>
    </xf>
    <xf numFmtId="196" fontId="67" fillId="0" borderId="10" xfId="42" applyNumberFormat="1" applyFont="1" applyBorder="1" applyAlignment="1">
      <alignment horizontal="center" vertical="center" wrapText="1"/>
    </xf>
    <xf numFmtId="196" fontId="67" fillId="0" borderId="82" xfId="42" applyNumberFormat="1" applyFont="1" applyBorder="1" applyAlignment="1">
      <alignment horizontal="center" vertical="center" wrapText="1"/>
    </xf>
    <xf numFmtId="196" fontId="67" fillId="0" borderId="83" xfId="42" applyNumberFormat="1" applyFont="1" applyBorder="1" applyAlignment="1">
      <alignment horizontal="center" vertical="center" wrapText="1"/>
    </xf>
    <xf numFmtId="196" fontId="67" fillId="0" borderId="84" xfId="42" applyNumberFormat="1" applyFont="1" applyBorder="1" applyAlignment="1">
      <alignment horizontal="center" vertical="center" wrapText="1"/>
    </xf>
    <xf numFmtId="196" fontId="67" fillId="0" borderId="85" xfId="42" applyNumberFormat="1" applyFont="1" applyBorder="1" applyAlignment="1">
      <alignment horizontal="center" vertical="center" wrapText="1"/>
    </xf>
    <xf numFmtId="196" fontId="67" fillId="0" borderId="86" xfId="42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justify"/>
    </xf>
    <xf numFmtId="196" fontId="67" fillId="0" borderId="87" xfId="42" applyNumberFormat="1" applyFont="1" applyBorder="1" applyAlignment="1">
      <alignment horizontal="center" vertical="center" wrapText="1"/>
    </xf>
    <xf numFmtId="196" fontId="67" fillId="0" borderId="88" xfId="42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196" fontId="67" fillId="0" borderId="89" xfId="42" applyNumberFormat="1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196" fontId="67" fillId="0" borderId="90" xfId="42" applyNumberFormat="1" applyFont="1" applyBorder="1" applyAlignment="1">
      <alignment horizontal="center" vertical="center" wrapText="1"/>
    </xf>
    <xf numFmtId="193" fontId="67" fillId="0" borderId="91" xfId="42" applyNumberFormat="1" applyFont="1" applyBorder="1" applyAlignment="1">
      <alignment horizontal="center" vertical="center" wrapText="1"/>
    </xf>
    <xf numFmtId="196" fontId="67" fillId="0" borderId="92" xfId="42" applyNumberFormat="1" applyFont="1" applyBorder="1" applyAlignment="1">
      <alignment horizontal="center" vertical="center" wrapText="1"/>
    </xf>
    <xf numFmtId="196" fontId="8" fillId="0" borderId="93" xfId="0" applyNumberFormat="1" applyFont="1" applyBorder="1" applyAlignment="1">
      <alignment horizontal="center" vertical="center"/>
    </xf>
    <xf numFmtId="196" fontId="8" fillId="0" borderId="22" xfId="0" applyNumberFormat="1" applyFont="1" applyBorder="1" applyAlignment="1">
      <alignment horizontal="center" vertical="center"/>
    </xf>
    <xf numFmtId="196" fontId="8" fillId="0" borderId="75" xfId="0" applyNumberFormat="1" applyFont="1" applyBorder="1" applyAlignment="1">
      <alignment horizontal="center" vertical="center"/>
    </xf>
    <xf numFmtId="196" fontId="8" fillId="0" borderId="49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/>
    </xf>
    <xf numFmtId="0" fontId="3" fillId="0" borderId="26" xfId="0" applyFont="1" applyBorder="1" applyAlignment="1">
      <alignment horizontal="left"/>
    </xf>
    <xf numFmtId="0" fontId="13" fillId="0" borderId="58" xfId="0" applyFont="1" applyBorder="1" applyAlignment="1">
      <alignment horizontal="center" vertical="justify"/>
    </xf>
    <xf numFmtId="0" fontId="2" fillId="0" borderId="5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justify"/>
    </xf>
    <xf numFmtId="0" fontId="2" fillId="0" borderId="58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89" fontId="28" fillId="34" borderId="74" xfId="0" applyNumberFormat="1" applyFont="1" applyFill="1" applyBorder="1" applyAlignment="1">
      <alignment horizontal="center" vertical="center" wrapText="1"/>
    </xf>
    <xf numFmtId="189" fontId="28" fillId="34" borderId="97" xfId="0" applyNumberFormat="1" applyFont="1" applyFill="1" applyBorder="1" applyAlignment="1">
      <alignment horizontal="center" vertical="center" wrapText="1"/>
    </xf>
    <xf numFmtId="189" fontId="2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89" fontId="2" fillId="34" borderId="98" xfId="0" applyNumberFormat="1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99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100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5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" fillId="0" borderId="104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10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4" fillId="0" borderId="10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0" borderId="96" xfId="0" applyFont="1" applyFill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0" borderId="96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63" xfId="0" applyFont="1" applyFill="1" applyBorder="1" applyAlignment="1">
      <alignment horizontal="center" vertical="center" textRotation="90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9" fillId="0" borderId="108" xfId="0" applyFont="1" applyFill="1" applyBorder="1" applyAlignment="1">
      <alignment horizontal="center" vertical="center" textRotation="90" wrapText="1"/>
    </xf>
    <xf numFmtId="0" fontId="9" fillId="0" borderId="112" xfId="0" applyFont="1" applyBorder="1" applyAlignment="1">
      <alignment horizontal="center" vertical="center" textRotation="90" wrapText="1"/>
    </xf>
    <xf numFmtId="0" fontId="9" fillId="0" borderId="99" xfId="0" applyFont="1" applyBorder="1" applyAlignment="1">
      <alignment horizontal="center" vertical="center" textRotation="90" wrapText="1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100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5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04" xfId="0" applyFont="1" applyFill="1" applyBorder="1" applyAlignment="1">
      <alignment horizontal="center" vertical="center" textRotation="90" wrapText="1"/>
    </xf>
    <xf numFmtId="0" fontId="9" fillId="0" borderId="99" xfId="0" applyFont="1" applyFill="1" applyBorder="1" applyAlignment="1">
      <alignment horizontal="center" vertical="center" textRotation="90" wrapText="1"/>
    </xf>
    <xf numFmtId="0" fontId="9" fillId="0" borderId="64" xfId="0" applyFont="1" applyBorder="1" applyAlignment="1">
      <alignment horizontal="center" vertical="center" textRotation="90" wrapText="1"/>
    </xf>
    <xf numFmtId="0" fontId="9" fillId="0" borderId="100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109" xfId="0" applyFont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09" xfId="0" applyFont="1" applyFill="1" applyBorder="1" applyAlignment="1">
      <alignment horizontal="center" vertical="center" textRotation="90" wrapText="1"/>
    </xf>
    <xf numFmtId="0" fontId="9" fillId="0" borderId="113" xfId="0" applyFont="1" applyBorder="1" applyAlignment="1">
      <alignment horizontal="center" vertical="center" wrapText="1"/>
    </xf>
    <xf numFmtId="0" fontId="9" fillId="0" borderId="114" xfId="0" applyFont="1" applyBorder="1" applyAlignment="1">
      <alignment horizontal="center" vertical="center" wrapText="1"/>
    </xf>
    <xf numFmtId="0" fontId="9" fillId="0" borderId="1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 textRotation="90" wrapText="1"/>
    </xf>
    <xf numFmtId="0" fontId="9" fillId="0" borderId="108" xfId="0" applyFont="1" applyBorder="1" applyAlignment="1">
      <alignment horizontal="center" vertical="center" textRotation="90" wrapText="1"/>
    </xf>
    <xf numFmtId="0" fontId="9" fillId="0" borderId="116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0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64" xfId="0" applyFont="1" applyFill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117" xfId="0" applyFont="1" applyBorder="1" applyAlignment="1">
      <alignment horizontal="center" vertical="center" textRotation="90" wrapText="1"/>
    </xf>
    <xf numFmtId="0" fontId="6" fillId="0" borderId="71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119" xfId="0" applyFont="1" applyBorder="1" applyAlignment="1">
      <alignment horizontal="center" vertical="center" textRotation="90" wrapText="1"/>
    </xf>
    <xf numFmtId="0" fontId="6" fillId="0" borderId="77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104" xfId="0" applyFont="1" applyBorder="1" applyAlignment="1">
      <alignment horizontal="center" vertical="center" textRotation="90" wrapText="1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120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108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10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63" xfId="0" applyFont="1" applyFill="1" applyBorder="1" applyAlignment="1">
      <alignment horizontal="center" vertical="center" textRotation="90" wrapText="1"/>
    </xf>
    <xf numFmtId="0" fontId="6" fillId="0" borderId="108" xfId="0" applyFont="1" applyFill="1" applyBorder="1" applyAlignment="1">
      <alignment horizontal="center" vertical="center" textRotation="90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110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117" xfId="0" applyFont="1" applyBorder="1" applyAlignment="1">
      <alignment horizontal="center" vertical="center" textRotation="90" wrapText="1"/>
    </xf>
    <xf numFmtId="0" fontId="4" fillId="0" borderId="120" xfId="0" applyFont="1" applyBorder="1" applyAlignment="1">
      <alignment horizontal="center" vertical="center" textRotation="90" wrapText="1"/>
    </xf>
    <xf numFmtId="0" fontId="4" fillId="0" borderId="121" xfId="0" applyFont="1" applyBorder="1" applyAlignment="1">
      <alignment horizontal="center" vertical="center" textRotation="90" wrapText="1"/>
    </xf>
    <xf numFmtId="0" fontId="4" fillId="0" borderId="122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108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4" fillId="0" borderId="63" xfId="0" applyFont="1" applyFill="1" applyBorder="1" applyAlignment="1">
      <alignment horizontal="center" vertical="center" textRotation="90" wrapText="1"/>
    </xf>
    <xf numFmtId="0" fontId="4" fillId="0" borderId="108" xfId="0" applyFont="1" applyFill="1" applyBorder="1" applyAlignment="1">
      <alignment horizontal="center" vertical="center" textRotation="90" wrapText="1"/>
    </xf>
    <xf numFmtId="0" fontId="4" fillId="0" borderId="11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119" xfId="0" applyFont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textRotation="90" wrapText="1"/>
    </xf>
    <xf numFmtId="0" fontId="4" fillId="0" borderId="104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evlvats3-GAK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uhi\Desktop\Shared\Monitoringkarav2017%20tarekan\MONITORING2017\karavarutyun2017%20h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hxatak-tarekan2016"/>
      <sheetName val="ashxatak-tarekan2016 (hash)"/>
      <sheetName val="ashxatak-1"/>
      <sheetName val="ashxatak-1 (hash)"/>
      <sheetName val="ashxatak-tarekan2017"/>
      <sheetName val="ashxatak-tarekan2017 (hash)"/>
    </sheetNames>
    <sheetDataSet>
      <sheetData sheetId="2">
        <row r="10">
          <cell r="F10">
            <v>281978</v>
          </cell>
          <cell r="Q10">
            <v>736395</v>
          </cell>
        </row>
      </sheetData>
      <sheetData sheetId="4">
        <row r="10">
          <cell r="D10">
            <v>559857</v>
          </cell>
          <cell r="F10">
            <v>225085</v>
          </cell>
          <cell r="H10">
            <v>194704</v>
          </cell>
          <cell r="I10">
            <v>111452</v>
          </cell>
          <cell r="M10">
            <v>503438</v>
          </cell>
          <cell r="P10">
            <v>170052</v>
          </cell>
          <cell r="T10">
            <v>784942</v>
          </cell>
          <cell r="U10">
            <v>368723</v>
          </cell>
          <cell r="V10">
            <v>34885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!@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4">
      <selection activeCell="AB10" sqref="AB10:AK21"/>
    </sheetView>
  </sheetViews>
  <sheetFormatPr defaultColWidth="9.140625" defaultRowHeight="12.75"/>
  <cols>
    <col min="1" max="1" width="3.421875" style="2" customWidth="1"/>
    <col min="2" max="2" width="12.00390625" style="2" customWidth="1"/>
    <col min="3" max="3" width="5.57421875" style="2" customWidth="1"/>
    <col min="4" max="4" width="13.140625" style="2" customWidth="1"/>
    <col min="5" max="5" width="12.421875" style="2" customWidth="1"/>
    <col min="6" max="6" width="10.140625" style="2" customWidth="1"/>
    <col min="7" max="7" width="11.7109375" style="2" customWidth="1"/>
    <col min="8" max="8" width="10.28125" style="2" customWidth="1"/>
    <col min="9" max="9" width="14.00390625" style="2" customWidth="1"/>
    <col min="10" max="10" width="16.140625" style="2" customWidth="1"/>
    <col min="11" max="11" width="10.421875" style="2" customWidth="1"/>
    <col min="12" max="12" width="9.8515625" style="2" customWidth="1"/>
    <col min="13" max="13" width="11.28125" style="2" customWidth="1"/>
    <col min="14" max="14" width="9.28125" style="2" customWidth="1"/>
    <col min="15" max="15" width="11.421875" style="2" customWidth="1"/>
    <col min="16" max="16" width="10.28125" style="2" customWidth="1"/>
    <col min="17" max="17" width="9.140625" style="2" customWidth="1"/>
    <col min="18" max="19" width="9.00390625" style="2" customWidth="1"/>
    <col min="20" max="20" width="11.00390625" style="2" customWidth="1"/>
    <col min="21" max="21" width="11.421875" style="2" customWidth="1"/>
    <col min="22" max="22" width="9.421875" style="2" customWidth="1"/>
    <col min="23" max="23" width="7.7109375" style="2" customWidth="1"/>
    <col min="24" max="24" width="12.8515625" style="2" customWidth="1"/>
    <col min="25" max="25" width="11.140625" style="2" customWidth="1"/>
    <col min="26" max="26" width="10.28125" style="2" customWidth="1"/>
    <col min="27" max="27" width="11.421875" style="2" customWidth="1"/>
    <col min="28" max="28" width="19.8515625" style="2" customWidth="1"/>
    <col min="29" max="29" width="11.57421875" style="2" customWidth="1"/>
    <col min="30" max="16384" width="9.140625" style="2" customWidth="1"/>
  </cols>
  <sheetData>
    <row r="1" spans="17:25" ht="21.7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6" ht="18" thickBot="1">
      <c r="B5" s="4" t="s">
        <v>131</v>
      </c>
      <c r="Z5" s="181" t="s">
        <v>21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33.5" customHeight="1" thickBot="1">
      <c r="A8" s="432"/>
      <c r="B8" s="435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17"/>
      <c r="O8" s="417"/>
      <c r="P8" s="415"/>
      <c r="Q8" s="418"/>
      <c r="R8" s="419"/>
      <c r="S8" s="421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Bot="1" thickTop="1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19">
        <v>15</v>
      </c>
      <c r="P9" s="19">
        <v>16</v>
      </c>
      <c r="Q9" s="182">
        <v>17</v>
      </c>
      <c r="R9" s="20">
        <v>18</v>
      </c>
      <c r="S9" s="183">
        <v>19</v>
      </c>
      <c r="T9" s="17">
        <v>20</v>
      </c>
      <c r="U9" s="19">
        <v>21</v>
      </c>
      <c r="V9" s="17">
        <v>22</v>
      </c>
      <c r="W9" s="19">
        <v>23</v>
      </c>
      <c r="X9" s="17">
        <v>24</v>
      </c>
      <c r="Y9" s="84">
        <v>25</v>
      </c>
      <c r="Z9" s="86">
        <v>26</v>
      </c>
      <c r="AA9" s="184">
        <v>27</v>
      </c>
    </row>
    <row r="10" spans="1:31" s="80" customFormat="1" ht="54.75" customHeight="1">
      <c r="A10" s="130" t="s">
        <v>6</v>
      </c>
      <c r="B10" s="131" t="s">
        <v>76</v>
      </c>
      <c r="C10" s="36">
        <v>100</v>
      </c>
      <c r="D10" s="185">
        <v>251360</v>
      </c>
      <c r="E10" s="185">
        <v>247399</v>
      </c>
      <c r="F10" s="185">
        <v>422457</v>
      </c>
      <c r="G10" s="185">
        <v>33541</v>
      </c>
      <c r="H10" s="185">
        <v>131387</v>
      </c>
      <c r="I10" s="185">
        <v>362020</v>
      </c>
      <c r="J10" s="185">
        <v>108898</v>
      </c>
      <c r="K10" s="185">
        <v>239900</v>
      </c>
      <c r="L10" s="185">
        <v>13222</v>
      </c>
      <c r="M10" s="185">
        <v>78640</v>
      </c>
      <c r="N10" s="185"/>
      <c r="O10" s="185">
        <v>78640</v>
      </c>
      <c r="P10" s="185">
        <v>233157</v>
      </c>
      <c r="Q10" s="185">
        <v>11463</v>
      </c>
      <c r="R10" s="185">
        <v>20765</v>
      </c>
      <c r="S10" s="185">
        <v>24323</v>
      </c>
      <c r="T10" s="185">
        <v>673817</v>
      </c>
      <c r="U10" s="185">
        <v>1079104</v>
      </c>
      <c r="V10" s="185">
        <v>55411</v>
      </c>
      <c r="W10" s="185">
        <v>208</v>
      </c>
      <c r="X10" s="185">
        <v>1799614</v>
      </c>
      <c r="Y10" s="185">
        <v>1079104</v>
      </c>
      <c r="Z10" s="129">
        <v>1724639</v>
      </c>
      <c r="AA10" s="129">
        <v>1716335</v>
      </c>
      <c r="AB10" s="2"/>
      <c r="AC10" s="2"/>
      <c r="AD10" s="2"/>
      <c r="AE10" s="2"/>
    </row>
    <row r="11" spans="1:31" s="80" customFormat="1" ht="70.5" customHeight="1">
      <c r="A11" s="130" t="s">
        <v>7</v>
      </c>
      <c r="B11" s="131" t="s">
        <v>119</v>
      </c>
      <c r="C11" s="36">
        <v>100</v>
      </c>
      <c r="D11" s="185">
        <v>180541</v>
      </c>
      <c r="E11" s="185">
        <v>154724</v>
      </c>
      <c r="F11" s="185">
        <v>417131</v>
      </c>
      <c r="G11" s="185">
        <v>2268</v>
      </c>
      <c r="H11" s="185">
        <v>331937</v>
      </c>
      <c r="I11" s="185">
        <v>234846</v>
      </c>
      <c r="J11" s="185">
        <v>113725</v>
      </c>
      <c r="K11" s="185">
        <v>104062</v>
      </c>
      <c r="L11" s="185">
        <v>17059</v>
      </c>
      <c r="M11" s="185">
        <v>0</v>
      </c>
      <c r="N11" s="185">
        <v>0</v>
      </c>
      <c r="O11" s="185">
        <v>0</v>
      </c>
      <c r="P11" s="185">
        <v>362826</v>
      </c>
      <c r="Q11" s="185">
        <v>6233</v>
      </c>
      <c r="R11" s="185">
        <v>35537</v>
      </c>
      <c r="S11" s="185">
        <v>23970</v>
      </c>
      <c r="T11" s="185">
        <v>597672</v>
      </c>
      <c r="U11" s="185">
        <v>762113</v>
      </c>
      <c r="V11" s="185">
        <v>66788</v>
      </c>
      <c r="W11" s="185">
        <v>148</v>
      </c>
      <c r="X11" s="185">
        <v>800588</v>
      </c>
      <c r="Y11" s="185">
        <v>762113</v>
      </c>
      <c r="Z11" s="129">
        <v>715638</v>
      </c>
      <c r="AA11" s="129">
        <v>639993</v>
      </c>
      <c r="AB11" s="2"/>
      <c r="AC11" s="2"/>
      <c r="AD11" s="2"/>
      <c r="AE11" s="2"/>
    </row>
    <row r="12" spans="1:31" s="80" customFormat="1" ht="57" customHeight="1">
      <c r="A12" s="130" t="s">
        <v>8</v>
      </c>
      <c r="B12" s="131" t="s">
        <v>97</v>
      </c>
      <c r="C12" s="36">
        <v>100</v>
      </c>
      <c r="D12" s="185">
        <v>833100.4</v>
      </c>
      <c r="E12" s="185">
        <v>832847.4</v>
      </c>
      <c r="F12" s="185">
        <v>52354.1</v>
      </c>
      <c r="G12" s="185">
        <v>21983.7</v>
      </c>
      <c r="H12" s="185">
        <v>7914.8</v>
      </c>
      <c r="I12" s="185">
        <v>866274.6</v>
      </c>
      <c r="J12" s="185">
        <v>74450</v>
      </c>
      <c r="K12" s="185">
        <v>142923.7</v>
      </c>
      <c r="L12" s="185">
        <v>11270</v>
      </c>
      <c r="M12" s="185">
        <v>9808.7</v>
      </c>
      <c r="N12" s="185"/>
      <c r="O12" s="185">
        <v>9808.7</v>
      </c>
      <c r="P12" s="185">
        <v>9371.2</v>
      </c>
      <c r="Q12" s="185">
        <v>4983.6</v>
      </c>
      <c r="R12" s="185">
        <v>3996.3</v>
      </c>
      <c r="S12" s="185">
        <v>44.1</v>
      </c>
      <c r="T12" s="185">
        <v>885454.5</v>
      </c>
      <c r="U12" s="185">
        <v>640608.5</v>
      </c>
      <c r="V12" s="185">
        <v>-717</v>
      </c>
      <c r="W12" s="185">
        <v>245</v>
      </c>
      <c r="X12" s="185">
        <v>640608.5</v>
      </c>
      <c r="Y12" s="185">
        <v>575975.4</v>
      </c>
      <c r="Z12" s="129">
        <v>641326.4</v>
      </c>
      <c r="AA12" s="129">
        <v>592939.7</v>
      </c>
      <c r="AB12" s="2"/>
      <c r="AC12" s="2"/>
      <c r="AD12" s="2"/>
      <c r="AE12" s="2"/>
    </row>
    <row r="13" spans="1:31" s="80" customFormat="1" ht="81.75" customHeight="1">
      <c r="A13" s="130" t="s">
        <v>9</v>
      </c>
      <c r="B13" s="131" t="s">
        <v>77</v>
      </c>
      <c r="C13" s="36">
        <v>100</v>
      </c>
      <c r="D13" s="185">
        <v>166059</v>
      </c>
      <c r="E13" s="185">
        <v>165907</v>
      </c>
      <c r="F13" s="185">
        <v>170512</v>
      </c>
      <c r="G13" s="185">
        <v>7592</v>
      </c>
      <c r="H13" s="185">
        <v>66473</v>
      </c>
      <c r="I13" s="185">
        <v>266840</v>
      </c>
      <c r="J13" s="185">
        <v>84490</v>
      </c>
      <c r="K13" s="185">
        <v>180890</v>
      </c>
      <c r="L13" s="129">
        <v>1460</v>
      </c>
      <c r="M13" s="185">
        <v>29969</v>
      </c>
      <c r="N13" s="185"/>
      <c r="O13" s="185"/>
      <c r="P13" s="185">
        <v>39762</v>
      </c>
      <c r="Q13" s="185">
        <v>5367</v>
      </c>
      <c r="R13" s="185">
        <v>17281</v>
      </c>
      <c r="S13" s="185"/>
      <c r="T13" s="185">
        <v>336571</v>
      </c>
      <c r="U13" s="185">
        <v>736040</v>
      </c>
      <c r="V13" s="185">
        <v>20919</v>
      </c>
      <c r="W13" s="185">
        <v>208</v>
      </c>
      <c r="X13" s="185">
        <v>749181</v>
      </c>
      <c r="Y13" s="185">
        <v>736040</v>
      </c>
      <c r="Z13" s="129">
        <v>728262</v>
      </c>
      <c r="AA13" s="129">
        <v>679095</v>
      </c>
      <c r="AB13" s="2"/>
      <c r="AC13" s="2"/>
      <c r="AD13" s="2"/>
      <c r="AE13" s="2"/>
    </row>
    <row r="14" spans="1:31" s="80" customFormat="1" ht="52.5" customHeight="1">
      <c r="A14" s="130" t="s">
        <v>10</v>
      </c>
      <c r="B14" s="131" t="s">
        <v>98</v>
      </c>
      <c r="C14" s="36">
        <v>100</v>
      </c>
      <c r="D14" s="185">
        <v>276112</v>
      </c>
      <c r="E14" s="185">
        <v>263310</v>
      </c>
      <c r="F14" s="185">
        <v>46626</v>
      </c>
      <c r="G14" s="185">
        <v>8786</v>
      </c>
      <c r="H14" s="185">
        <v>28937</v>
      </c>
      <c r="I14" s="185">
        <v>156140</v>
      </c>
      <c r="J14" s="185">
        <v>298000</v>
      </c>
      <c r="K14" s="185">
        <v>-142339</v>
      </c>
      <c r="L14" s="185">
        <v>62</v>
      </c>
      <c r="M14" s="185">
        <v>24727</v>
      </c>
      <c r="N14" s="185">
        <v>0</v>
      </c>
      <c r="O14" s="185">
        <v>24727</v>
      </c>
      <c r="P14" s="185">
        <v>141871</v>
      </c>
      <c r="Q14" s="185">
        <v>18770</v>
      </c>
      <c r="R14" s="185">
        <v>20596</v>
      </c>
      <c r="S14" s="185">
        <v>11312</v>
      </c>
      <c r="T14" s="185">
        <v>322738</v>
      </c>
      <c r="U14" s="185">
        <v>381228</v>
      </c>
      <c r="V14" s="185">
        <v>10009</v>
      </c>
      <c r="W14" s="185">
        <v>145</v>
      </c>
      <c r="X14" s="185">
        <v>589582</v>
      </c>
      <c r="Y14" s="185">
        <v>381228</v>
      </c>
      <c r="Z14" s="129">
        <v>573487</v>
      </c>
      <c r="AA14" s="129">
        <v>364484</v>
      </c>
      <c r="AB14" s="2"/>
      <c r="AC14" s="2"/>
      <c r="AD14" s="2"/>
      <c r="AE14" s="2"/>
    </row>
    <row r="15" spans="1:31" s="80" customFormat="1" ht="68.25" customHeight="1">
      <c r="A15" s="130" t="s">
        <v>11</v>
      </c>
      <c r="B15" s="131" t="s">
        <v>87</v>
      </c>
      <c r="C15" s="36">
        <v>100</v>
      </c>
      <c r="D15" s="185">
        <v>5657697</v>
      </c>
      <c r="E15" s="185">
        <v>5608455</v>
      </c>
      <c r="F15" s="185">
        <v>864017</v>
      </c>
      <c r="G15" s="185">
        <v>7057</v>
      </c>
      <c r="H15" s="185">
        <v>647685</v>
      </c>
      <c r="I15" s="185">
        <v>4367361</v>
      </c>
      <c r="J15" s="185">
        <v>1101395</v>
      </c>
      <c r="K15" s="185">
        <v>235362</v>
      </c>
      <c r="L15" s="185">
        <v>87230</v>
      </c>
      <c r="M15" s="185">
        <v>1714234</v>
      </c>
      <c r="N15" s="185"/>
      <c r="O15" s="185">
        <v>1078073</v>
      </c>
      <c r="P15" s="185">
        <v>440119</v>
      </c>
      <c r="Q15" s="185">
        <v>93799</v>
      </c>
      <c r="R15" s="185">
        <v>10145</v>
      </c>
      <c r="S15" s="185">
        <v>247467</v>
      </c>
      <c r="T15" s="185">
        <v>6521714</v>
      </c>
      <c r="U15" s="185">
        <v>6798532</v>
      </c>
      <c r="V15" s="185">
        <v>28523</v>
      </c>
      <c r="W15" s="185">
        <v>1591</v>
      </c>
      <c r="X15" s="185">
        <v>7490959</v>
      </c>
      <c r="Y15" s="185">
        <v>6798532</v>
      </c>
      <c r="Z15" s="129">
        <v>7473307</v>
      </c>
      <c r="AA15" s="129">
        <v>7463726</v>
      </c>
      <c r="AB15" s="2"/>
      <c r="AC15" s="2"/>
      <c r="AD15" s="2"/>
      <c r="AE15" s="2"/>
    </row>
    <row r="16" spans="1:31" s="80" customFormat="1" ht="69.75" customHeight="1">
      <c r="A16" s="130" t="s">
        <v>12</v>
      </c>
      <c r="B16" s="131" t="s">
        <v>152</v>
      </c>
      <c r="C16" s="36">
        <v>100</v>
      </c>
      <c r="D16" s="185">
        <v>202431</v>
      </c>
      <c r="E16" s="185">
        <v>201871</v>
      </c>
      <c r="F16" s="185">
        <v>30882</v>
      </c>
      <c r="G16" s="185">
        <v>7850</v>
      </c>
      <c r="H16" s="185">
        <v>4415</v>
      </c>
      <c r="I16" s="185">
        <v>72800</v>
      </c>
      <c r="J16" s="185">
        <v>34561</v>
      </c>
      <c r="K16" s="185">
        <v>31706</v>
      </c>
      <c r="L16" s="185">
        <v>193</v>
      </c>
      <c r="M16" s="185">
        <v>102623</v>
      </c>
      <c r="N16" s="185">
        <v>101345</v>
      </c>
      <c r="O16" s="185">
        <v>1278</v>
      </c>
      <c r="P16" s="185">
        <v>57890</v>
      </c>
      <c r="Q16" s="185">
        <v>16654</v>
      </c>
      <c r="R16" s="185">
        <v>10613</v>
      </c>
      <c r="S16" s="186"/>
      <c r="T16" s="185">
        <v>233313</v>
      </c>
      <c r="U16" s="185">
        <v>808009</v>
      </c>
      <c r="V16" s="185">
        <v>51304</v>
      </c>
      <c r="W16" s="185">
        <v>278</v>
      </c>
      <c r="X16" s="185">
        <v>825289</v>
      </c>
      <c r="Y16" s="185">
        <v>808009</v>
      </c>
      <c r="Z16" s="129">
        <v>760236</v>
      </c>
      <c r="AA16" s="129">
        <v>760236</v>
      </c>
      <c r="AB16" s="2"/>
      <c r="AC16" s="2"/>
      <c r="AD16" s="2"/>
      <c r="AE16" s="2"/>
    </row>
    <row r="17" spans="1:31" s="80" customFormat="1" ht="73.5" customHeight="1">
      <c r="A17" s="130" t="s">
        <v>13</v>
      </c>
      <c r="B17" s="131" t="s">
        <v>101</v>
      </c>
      <c r="C17" s="36">
        <v>100</v>
      </c>
      <c r="D17" s="185">
        <v>407723.4</v>
      </c>
      <c r="E17" s="185">
        <v>407644.2</v>
      </c>
      <c r="F17" s="185">
        <v>55272.5</v>
      </c>
      <c r="G17" s="185">
        <v>3614.5</v>
      </c>
      <c r="H17" s="185">
        <v>22481.7</v>
      </c>
      <c r="I17" s="185">
        <v>90569.7</v>
      </c>
      <c r="J17" s="185">
        <v>37590.1</v>
      </c>
      <c r="K17" s="185">
        <v>19570.1</v>
      </c>
      <c r="L17" s="185">
        <v>0</v>
      </c>
      <c r="M17" s="185">
        <v>325755.3</v>
      </c>
      <c r="N17" s="185">
        <v>0</v>
      </c>
      <c r="O17" s="185">
        <v>325755.3</v>
      </c>
      <c r="P17" s="185">
        <v>46670.9</v>
      </c>
      <c r="Q17" s="185">
        <v>8392.4</v>
      </c>
      <c r="R17" s="185">
        <v>9589.1</v>
      </c>
      <c r="S17" s="185">
        <v>0</v>
      </c>
      <c r="T17" s="185">
        <v>462995.9</v>
      </c>
      <c r="U17" s="185">
        <v>348073</v>
      </c>
      <c r="V17" s="185">
        <v>20315.2</v>
      </c>
      <c r="W17" s="185">
        <v>107</v>
      </c>
      <c r="X17" s="185">
        <v>448123.2</v>
      </c>
      <c r="Y17" s="185">
        <v>348073</v>
      </c>
      <c r="Z17" s="129">
        <v>422729.2</v>
      </c>
      <c r="AA17" s="129">
        <v>322731.4</v>
      </c>
      <c r="AB17" s="2"/>
      <c r="AC17" s="2"/>
      <c r="AD17" s="2"/>
      <c r="AE17" s="2"/>
    </row>
    <row r="18" spans="1:31" s="80" customFormat="1" ht="53.25" customHeight="1">
      <c r="A18" s="130" t="s">
        <v>14</v>
      </c>
      <c r="B18" s="131" t="s">
        <v>102</v>
      </c>
      <c r="C18" s="36">
        <v>100</v>
      </c>
      <c r="D18" s="185">
        <v>157652</v>
      </c>
      <c r="E18" s="185">
        <v>151091</v>
      </c>
      <c r="F18" s="185">
        <v>52137</v>
      </c>
      <c r="G18" s="185">
        <v>12567</v>
      </c>
      <c r="H18" s="185">
        <v>23256</v>
      </c>
      <c r="I18" s="185">
        <v>118210</v>
      </c>
      <c r="J18" s="185">
        <v>59361</v>
      </c>
      <c r="K18" s="185">
        <v>17965</v>
      </c>
      <c r="L18" s="185">
        <v>3344</v>
      </c>
      <c r="M18" s="185">
        <v>59668</v>
      </c>
      <c r="N18" s="185">
        <v>0</v>
      </c>
      <c r="O18" s="185">
        <v>59668</v>
      </c>
      <c r="P18" s="185">
        <v>31911</v>
      </c>
      <c r="Q18" s="185">
        <v>5374</v>
      </c>
      <c r="R18" s="185">
        <v>1261</v>
      </c>
      <c r="S18" s="185">
        <v>0</v>
      </c>
      <c r="T18" s="185">
        <v>209789</v>
      </c>
      <c r="U18" s="185">
        <v>302043</v>
      </c>
      <c r="V18" s="185">
        <v>28621</v>
      </c>
      <c r="W18" s="185">
        <v>89</v>
      </c>
      <c r="X18" s="185">
        <v>406539</v>
      </c>
      <c r="Y18" s="185">
        <v>302043</v>
      </c>
      <c r="Z18" s="129">
        <v>370763</v>
      </c>
      <c r="AA18" s="129">
        <v>270821</v>
      </c>
      <c r="AB18" s="2"/>
      <c r="AC18" s="2"/>
      <c r="AD18" s="2"/>
      <c r="AE18" s="2"/>
    </row>
    <row r="19" spans="1:31" s="80" customFormat="1" ht="38.25" customHeight="1" thickBot="1">
      <c r="A19" s="130" t="s">
        <v>15</v>
      </c>
      <c r="B19" s="62" t="s">
        <v>153</v>
      </c>
      <c r="C19" s="36">
        <v>100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87"/>
      <c r="X19" s="1"/>
      <c r="Y19" s="188"/>
      <c r="Z19" s="189"/>
      <c r="AA19" s="190"/>
      <c r="AB19" s="2"/>
      <c r="AC19" s="2"/>
      <c r="AD19" s="2"/>
      <c r="AE19" s="2"/>
    </row>
    <row r="20" spans="1:27" ht="26.25" customHeight="1" thickBot="1">
      <c r="A20" s="191"/>
      <c r="B20" s="192" t="s">
        <v>43</v>
      </c>
      <c r="C20" s="193"/>
      <c r="D20" s="194">
        <f aca="true" t="shared" si="0" ref="D20:AA20">SUM(D10:D19)</f>
        <v>8132675.800000001</v>
      </c>
      <c r="E20" s="194">
        <f t="shared" si="0"/>
        <v>8033248.600000001</v>
      </c>
      <c r="F20" s="194">
        <f t="shared" si="0"/>
        <v>2111388.6</v>
      </c>
      <c r="G20" s="194">
        <f t="shared" si="0"/>
        <v>105259.2</v>
      </c>
      <c r="H20" s="194">
        <f t="shared" si="0"/>
        <v>1264486.5</v>
      </c>
      <c r="I20" s="194">
        <f t="shared" si="0"/>
        <v>6535061.3</v>
      </c>
      <c r="J20" s="194">
        <f t="shared" si="0"/>
        <v>1912470.1</v>
      </c>
      <c r="K20" s="194">
        <f t="shared" si="0"/>
        <v>830039.7999999999</v>
      </c>
      <c r="L20" s="194">
        <f t="shared" si="0"/>
        <v>133840</v>
      </c>
      <c r="M20" s="194">
        <f t="shared" si="0"/>
        <v>2345425</v>
      </c>
      <c r="N20" s="194">
        <f t="shared" si="0"/>
        <v>101345</v>
      </c>
      <c r="O20" s="194">
        <f t="shared" si="0"/>
        <v>1577950</v>
      </c>
      <c r="P20" s="194">
        <f t="shared" si="0"/>
        <v>1363578.0999999999</v>
      </c>
      <c r="Q20" s="194">
        <f t="shared" si="0"/>
        <v>171036</v>
      </c>
      <c r="R20" s="194">
        <f t="shared" si="0"/>
        <v>129783.40000000001</v>
      </c>
      <c r="S20" s="194">
        <f t="shared" si="0"/>
        <v>307116.1</v>
      </c>
      <c r="T20" s="194">
        <f t="shared" si="0"/>
        <v>10244064.4</v>
      </c>
      <c r="U20" s="194">
        <f t="shared" si="0"/>
        <v>11855750.5</v>
      </c>
      <c r="V20" s="195">
        <f t="shared" si="0"/>
        <v>281173.2</v>
      </c>
      <c r="W20" s="196">
        <f t="shared" si="0"/>
        <v>3019</v>
      </c>
      <c r="X20" s="197">
        <f t="shared" si="0"/>
        <v>13750483.7</v>
      </c>
      <c r="Y20" s="198">
        <f t="shared" si="0"/>
        <v>11791117.4</v>
      </c>
      <c r="Z20" s="198">
        <f t="shared" si="0"/>
        <v>13410387.6</v>
      </c>
      <c r="AA20" s="198">
        <f t="shared" si="0"/>
        <v>12810361.1</v>
      </c>
    </row>
  </sheetData>
  <sheetProtection/>
  <mergeCells count="35">
    <mergeCell ref="Q1:V1"/>
    <mergeCell ref="A4:V4"/>
    <mergeCell ref="C6:C8"/>
    <mergeCell ref="D6:D8"/>
    <mergeCell ref="E6:E8"/>
    <mergeCell ref="F6:F8"/>
    <mergeCell ref="A2:V2"/>
    <mergeCell ref="T6:T8"/>
    <mergeCell ref="U6:U8"/>
    <mergeCell ref="V6:V8"/>
    <mergeCell ref="A3:V3"/>
    <mergeCell ref="A6:A8"/>
    <mergeCell ref="B6:B8"/>
    <mergeCell ref="G6:H6"/>
    <mergeCell ref="I6:I8"/>
    <mergeCell ref="J6:L6"/>
    <mergeCell ref="M6:M8"/>
    <mergeCell ref="N6:O6"/>
    <mergeCell ref="P6:P8"/>
    <mergeCell ref="G7:G8"/>
    <mergeCell ref="H7:H8"/>
    <mergeCell ref="J7:J8"/>
    <mergeCell ref="K7:K8"/>
    <mergeCell ref="L7:L8"/>
    <mergeCell ref="O7:O8"/>
    <mergeCell ref="Z6:Z8"/>
    <mergeCell ref="AA6:AA8"/>
    <mergeCell ref="N7:N8"/>
    <mergeCell ref="Q7:Q8"/>
    <mergeCell ref="R7:R8"/>
    <mergeCell ref="S7:S8"/>
    <mergeCell ref="X6:X8"/>
    <mergeCell ref="Y6:Y8"/>
    <mergeCell ref="W6:W8"/>
    <mergeCell ref="Q6:S6"/>
  </mergeCells>
  <printOptions/>
  <pageMargins left="0.2" right="0.2" top="0.2" bottom="0.22" header="0.2" footer="0.2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1.28125" style="2" customWidth="1"/>
    <col min="4" max="4" width="12.00390625" style="2" customWidth="1"/>
    <col min="5" max="5" width="9.57421875" style="2" customWidth="1"/>
    <col min="6" max="7" width="13.00390625" style="2" customWidth="1"/>
    <col min="8" max="8" width="11.8515625" style="2" customWidth="1"/>
    <col min="9" max="12" width="9.57421875" style="2" customWidth="1"/>
    <col min="13" max="13" width="11.7109375" style="2" customWidth="1"/>
    <col min="14" max="18" width="9.57421875" style="2" customWidth="1"/>
    <col min="19" max="19" width="8.8515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spans="1:18" s="66" customFormat="1" ht="4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"/>
    </row>
    <row r="2" spans="1:19" s="67" customFormat="1" ht="18.75" customHeight="1">
      <c r="A2" s="429" t="s">
        <v>20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516"/>
      <c r="S2" s="440"/>
    </row>
    <row r="3" spans="1:19" s="23" customFormat="1" ht="39" customHeight="1">
      <c r="A3" s="429" t="s">
        <v>44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ht="30.75" customHeight="1" thickBot="1">
      <c r="A4" s="22" t="s">
        <v>155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157</v>
      </c>
      <c r="S4" s="23"/>
    </row>
    <row r="5" spans="1:19" ht="0.75" customHeight="1">
      <c r="A5" s="482" t="s">
        <v>2</v>
      </c>
      <c r="B5" s="484" t="s">
        <v>3</v>
      </c>
      <c r="C5" s="487" t="s">
        <v>22</v>
      </c>
      <c r="D5" s="487" t="s">
        <v>23</v>
      </c>
      <c r="E5" s="487" t="s">
        <v>24</v>
      </c>
      <c r="F5" s="479" t="s">
        <v>25</v>
      </c>
      <c r="G5" s="476"/>
      <c r="H5" s="477"/>
      <c r="I5" s="477"/>
      <c r="J5" s="477"/>
      <c r="K5" s="487" t="s">
        <v>26</v>
      </c>
      <c r="L5" s="477"/>
      <c r="M5" s="477"/>
      <c r="N5" s="477"/>
      <c r="O5" s="487" t="s">
        <v>27</v>
      </c>
      <c r="P5" s="487" t="s">
        <v>28</v>
      </c>
      <c r="Q5" s="488" t="s">
        <v>29</v>
      </c>
      <c r="R5" s="478"/>
      <c r="S5" s="515"/>
    </row>
    <row r="6" spans="1:19" ht="239.25" customHeight="1">
      <c r="A6" s="456"/>
      <c r="B6" s="460"/>
      <c r="C6" s="445"/>
      <c r="D6" s="445"/>
      <c r="E6" s="445"/>
      <c r="F6" s="458"/>
      <c r="G6" s="449" t="s">
        <v>30</v>
      </c>
      <c r="H6" s="445" t="s">
        <v>31</v>
      </c>
      <c r="I6" s="445" t="s">
        <v>32</v>
      </c>
      <c r="J6" s="445" t="s">
        <v>33</v>
      </c>
      <c r="K6" s="445"/>
      <c r="L6" s="445" t="s">
        <v>34</v>
      </c>
      <c r="M6" s="445" t="s">
        <v>35</v>
      </c>
      <c r="N6" s="445" t="s">
        <v>36</v>
      </c>
      <c r="O6" s="445"/>
      <c r="P6" s="445"/>
      <c r="Q6" s="452"/>
      <c r="R6" s="452" t="s">
        <v>37</v>
      </c>
      <c r="S6" s="517" t="s">
        <v>38</v>
      </c>
    </row>
    <row r="7" spans="1:19" ht="148.5" customHeight="1" thickBot="1">
      <c r="A7" s="483"/>
      <c r="B7" s="485"/>
      <c r="C7" s="481"/>
      <c r="D7" s="481"/>
      <c r="E7" s="481"/>
      <c r="F7" s="480"/>
      <c r="G7" s="489"/>
      <c r="H7" s="481"/>
      <c r="I7" s="481"/>
      <c r="J7" s="481"/>
      <c r="K7" s="481"/>
      <c r="L7" s="481"/>
      <c r="M7" s="481"/>
      <c r="N7" s="481"/>
      <c r="O7" s="481"/>
      <c r="P7" s="481"/>
      <c r="Q7" s="486"/>
      <c r="R7" s="486"/>
      <c r="S7" s="518"/>
    </row>
    <row r="8" spans="1:19" s="29" customFormat="1" ht="15.75" customHeight="1" thickTop="1">
      <c r="A8" s="6">
        <v>1</v>
      </c>
      <c r="B8" s="6">
        <v>2</v>
      </c>
      <c r="C8" s="7">
        <v>3</v>
      </c>
      <c r="D8" s="8">
        <v>4</v>
      </c>
      <c r="E8" s="9">
        <v>5</v>
      </c>
      <c r="F8" s="8">
        <v>6</v>
      </c>
      <c r="G8" s="9">
        <v>7</v>
      </c>
      <c r="H8" s="9">
        <v>8</v>
      </c>
      <c r="I8" s="9">
        <v>9</v>
      </c>
      <c r="J8" s="9">
        <v>10</v>
      </c>
      <c r="K8" s="8">
        <v>11</v>
      </c>
      <c r="L8" s="9">
        <v>12</v>
      </c>
      <c r="M8" s="9">
        <v>13</v>
      </c>
      <c r="N8" s="9">
        <v>14</v>
      </c>
      <c r="O8" s="8">
        <v>15</v>
      </c>
      <c r="P8" s="10">
        <v>16</v>
      </c>
      <c r="Q8" s="8">
        <v>17</v>
      </c>
      <c r="R8" s="9">
        <v>18</v>
      </c>
      <c r="S8" s="79">
        <v>19</v>
      </c>
    </row>
    <row r="9" spans="1:19" s="29" customFormat="1" ht="15.75" customHeight="1" thickBot="1">
      <c r="A9" s="116"/>
      <c r="B9" s="140"/>
      <c r="C9" s="140"/>
      <c r="D9" s="141"/>
      <c r="E9" s="107"/>
      <c r="F9" s="141"/>
      <c r="G9" s="107"/>
      <c r="H9" s="107"/>
      <c r="I9" s="107"/>
      <c r="J9" s="107"/>
      <c r="K9" s="141"/>
      <c r="L9" s="107"/>
      <c r="M9" s="107"/>
      <c r="N9" s="107"/>
      <c r="O9" s="141"/>
      <c r="P9" s="108"/>
      <c r="Q9" s="141"/>
      <c r="R9" s="107"/>
      <c r="S9" s="142"/>
    </row>
    <row r="10" spans="1:19" ht="43.5" customHeight="1" thickBot="1">
      <c r="A10" s="124" t="s">
        <v>6</v>
      </c>
      <c r="B10" s="39" t="s">
        <v>81</v>
      </c>
      <c r="C10" s="143">
        <v>14.955853499018966</v>
      </c>
      <c r="D10" s="143">
        <v>54.29300196206671</v>
      </c>
      <c r="E10" s="257">
        <v>162970</v>
      </c>
      <c r="F10" s="143">
        <v>0.9815814200014455</v>
      </c>
      <c r="G10" s="109">
        <v>114.35781916303273</v>
      </c>
      <c r="H10" s="109">
        <v>53.349030891220416</v>
      </c>
      <c r="I10" s="143">
        <v>600.0612244897959</v>
      </c>
      <c r="J10" s="219">
        <v>0.731631232903009</v>
      </c>
      <c r="K10" s="143">
        <v>4.766827624201964</v>
      </c>
      <c r="L10" s="143">
        <v>1.5494085302265808</v>
      </c>
      <c r="M10" s="109">
        <v>0.21104762366113092</v>
      </c>
      <c r="N10" s="109">
        <v>0.8829518070381548</v>
      </c>
      <c r="O10" s="109">
        <v>2.451764381749221</v>
      </c>
      <c r="P10" s="109">
        <v>10.257352126234592</v>
      </c>
      <c r="Q10" s="109">
        <v>5.505472839757972</v>
      </c>
      <c r="R10" s="109">
        <v>11.617114370763549</v>
      </c>
      <c r="S10" s="143">
        <v>0.20978312597729282</v>
      </c>
    </row>
    <row r="11" spans="1:19" ht="42" customHeight="1">
      <c r="A11" s="124" t="s">
        <v>7</v>
      </c>
      <c r="B11" s="39" t="s">
        <v>99</v>
      </c>
      <c r="C11" s="143">
        <v>0.3153807192301199</v>
      </c>
      <c r="D11" s="143">
        <v>11.509539084923182</v>
      </c>
      <c r="E11" s="257">
        <v>62248</v>
      </c>
      <c r="F11" s="143">
        <v>0.9131155476668965</v>
      </c>
      <c r="G11" s="109">
        <v>246.44496926845724</v>
      </c>
      <c r="H11" s="109">
        <v>71.13538689531069</v>
      </c>
      <c r="I11" s="143">
        <v>63.01368363437329</v>
      </c>
      <c r="J11" s="219">
        <v>0</v>
      </c>
      <c r="K11" s="143">
        <v>38.874219145703194</v>
      </c>
      <c r="L11" s="143">
        <v>1.370514987738387</v>
      </c>
      <c r="M11" s="109">
        <v>0</v>
      </c>
      <c r="N11" s="109">
        <v>0</v>
      </c>
      <c r="O11" s="109">
        <v>-235.417804594051</v>
      </c>
      <c r="P11" s="109">
        <v>-746.1658211879648</v>
      </c>
      <c r="Q11" s="109">
        <v>-120.73684484825323</v>
      </c>
      <c r="R11" s="109">
        <v>0</v>
      </c>
      <c r="S11" s="143">
        <v>0.025723989368170525</v>
      </c>
    </row>
  </sheetData>
  <sheetProtection/>
  <mergeCells count="24">
    <mergeCell ref="E5:E7"/>
    <mergeCell ref="F5:F7"/>
    <mergeCell ref="G5:J5"/>
    <mergeCell ref="K5:K7"/>
    <mergeCell ref="G6:G7"/>
    <mergeCell ref="H6:H7"/>
    <mergeCell ref="I6:I7"/>
    <mergeCell ref="J6:J7"/>
    <mergeCell ref="A2:S2"/>
    <mergeCell ref="A3:S3"/>
    <mergeCell ref="A5:A7"/>
    <mergeCell ref="B5:B7"/>
    <mergeCell ref="C5:C7"/>
    <mergeCell ref="M6:M7"/>
    <mergeCell ref="N6:N7"/>
    <mergeCell ref="R6:R7"/>
    <mergeCell ref="S6:S7"/>
    <mergeCell ref="D5:D7"/>
    <mergeCell ref="R5:S5"/>
    <mergeCell ref="L6:L7"/>
    <mergeCell ref="L5:N5"/>
    <mergeCell ref="O5:O7"/>
    <mergeCell ref="P5:P7"/>
    <mergeCell ref="Q5:Q7"/>
  </mergeCells>
  <printOptions/>
  <pageMargins left="0.23" right="0.2" top="0.54" bottom="0.43" header="0.5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V16">
      <selection activeCell="AH11" sqref="AH11"/>
    </sheetView>
  </sheetViews>
  <sheetFormatPr defaultColWidth="10.421875" defaultRowHeight="12.75"/>
  <cols>
    <col min="1" max="1" width="6.140625" style="35" customWidth="1"/>
    <col min="2" max="2" width="17.8515625" style="35" customWidth="1"/>
    <col min="3" max="3" width="7.421875" style="35" customWidth="1"/>
    <col min="4" max="4" width="14.421875" style="35" customWidth="1"/>
    <col min="5" max="5" width="16.28125" style="35" customWidth="1"/>
    <col min="6" max="6" width="13.57421875" style="35" customWidth="1"/>
    <col min="7" max="7" width="15.57421875" style="35" customWidth="1"/>
    <col min="8" max="9" width="13.8515625" style="35" customWidth="1"/>
    <col min="10" max="10" width="14.57421875" style="35" customWidth="1"/>
    <col min="11" max="11" width="13.7109375" style="35" customWidth="1"/>
    <col min="12" max="12" width="13.421875" style="35" customWidth="1"/>
    <col min="13" max="13" width="16.28125" style="35" customWidth="1"/>
    <col min="14" max="14" width="14.28125" style="35" customWidth="1"/>
    <col min="15" max="15" width="13.7109375" style="35" customWidth="1"/>
    <col min="16" max="16" width="14.421875" style="35" customWidth="1"/>
    <col min="17" max="17" width="13.421875" style="35" customWidth="1"/>
    <col min="18" max="19" width="10.421875" style="35" customWidth="1"/>
    <col min="20" max="20" width="16.7109375" style="35" customWidth="1"/>
    <col min="21" max="21" width="15.140625" style="35" customWidth="1"/>
    <col min="22" max="22" width="13.7109375" style="3" customWidth="1"/>
    <col min="23" max="23" width="10.421875" style="3" customWidth="1"/>
    <col min="24" max="24" width="14.00390625" style="3" customWidth="1"/>
    <col min="25" max="25" width="17.00390625" style="3" customWidth="1"/>
    <col min="26" max="26" width="14.7109375" style="35" customWidth="1"/>
    <col min="27" max="27" width="14.421875" style="35" bestFit="1" customWidth="1"/>
    <col min="28" max="16384" width="10.421875" style="35" customWidth="1"/>
  </cols>
  <sheetData>
    <row r="1" spans="17:25" ht="45" customHeight="1">
      <c r="Q1" s="523"/>
      <c r="R1" s="523"/>
      <c r="S1" s="523"/>
      <c r="T1" s="523"/>
      <c r="U1" s="523"/>
      <c r="V1" s="523"/>
      <c r="W1" s="259"/>
      <c r="X1" s="259"/>
      <c r="Y1" s="259"/>
    </row>
    <row r="2" spans="1:25" ht="18.75" customHeight="1">
      <c r="A2" s="524" t="s">
        <v>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260"/>
      <c r="X2" s="260"/>
      <c r="Y2" s="260"/>
    </row>
    <row r="3" spans="1:25" ht="39" customHeight="1">
      <c r="A3" s="525" t="s">
        <v>1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261"/>
      <c r="X3" s="261"/>
      <c r="Y3" s="261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5" ht="14.25" thickBot="1">
      <c r="B5" s="35" t="s">
        <v>156</v>
      </c>
      <c r="V5" s="35"/>
      <c r="W5" s="35"/>
      <c r="X5" s="35" t="s">
        <v>158</v>
      </c>
      <c r="Y5" s="35"/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 thickBot="1">
      <c r="A8" s="431"/>
      <c r="B8" s="434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41"/>
      <c r="O8" s="441"/>
      <c r="P8" s="415"/>
      <c r="Q8" s="463"/>
      <c r="R8" s="419"/>
      <c r="S8" s="423"/>
      <c r="T8" s="441"/>
      <c r="U8" s="415"/>
      <c r="V8" s="423"/>
      <c r="W8" s="415"/>
      <c r="X8" s="423"/>
      <c r="Y8" s="415"/>
      <c r="Z8" s="423"/>
      <c r="AA8" s="415"/>
    </row>
    <row r="9" spans="1:27" s="243" customFormat="1" ht="15.75" customHeight="1" thickBot="1">
      <c r="A9" s="262">
        <v>1</v>
      </c>
      <c r="B9" s="262">
        <v>2</v>
      </c>
      <c r="C9" s="263">
        <v>3</v>
      </c>
      <c r="D9" s="264">
        <v>4</v>
      </c>
      <c r="E9" s="265">
        <v>5</v>
      </c>
      <c r="F9" s="264">
        <v>6</v>
      </c>
      <c r="G9" s="265">
        <v>7</v>
      </c>
      <c r="H9" s="265">
        <v>8</v>
      </c>
      <c r="I9" s="264">
        <v>9</v>
      </c>
      <c r="J9" s="265">
        <v>10</v>
      </c>
      <c r="K9" s="265">
        <v>11</v>
      </c>
      <c r="L9" s="265">
        <v>12</v>
      </c>
      <c r="M9" s="264">
        <v>13</v>
      </c>
      <c r="N9" s="264">
        <v>14</v>
      </c>
      <c r="O9" s="264">
        <v>15</v>
      </c>
      <c r="P9" s="264">
        <v>16</v>
      </c>
      <c r="Q9" s="241">
        <v>17</v>
      </c>
      <c r="R9" s="241">
        <v>18</v>
      </c>
      <c r="S9" s="266">
        <v>19</v>
      </c>
      <c r="T9" s="238">
        <v>20</v>
      </c>
      <c r="U9" s="240">
        <v>21</v>
      </c>
      <c r="V9" s="238">
        <v>22</v>
      </c>
      <c r="W9" s="240">
        <v>23</v>
      </c>
      <c r="X9" s="238">
        <v>24</v>
      </c>
      <c r="Y9" s="240">
        <v>25</v>
      </c>
      <c r="Z9" s="238">
        <v>26</v>
      </c>
      <c r="AA9" s="239">
        <v>27</v>
      </c>
    </row>
    <row r="10" spans="1:27" ht="37.5" customHeight="1" thickBot="1">
      <c r="A10" s="267" t="s">
        <v>6</v>
      </c>
      <c r="B10" s="127" t="s">
        <v>46</v>
      </c>
      <c r="C10" s="111">
        <v>100</v>
      </c>
      <c r="D10" s="268">
        <v>72402935</v>
      </c>
      <c r="E10" s="268">
        <v>38911233</v>
      </c>
      <c r="F10" s="268">
        <v>40239951</v>
      </c>
      <c r="G10" s="268">
        <v>3291173</v>
      </c>
      <c r="H10" s="268">
        <v>173452</v>
      </c>
      <c r="I10" s="268">
        <v>45979666</v>
      </c>
      <c r="J10" s="268">
        <v>14663599</v>
      </c>
      <c r="K10" s="268">
        <v>28775918</v>
      </c>
      <c r="L10" s="268">
        <v>954943</v>
      </c>
      <c r="M10" s="268">
        <v>48846861</v>
      </c>
      <c r="N10" s="268">
        <v>31223479</v>
      </c>
      <c r="O10" s="268">
        <v>7587825</v>
      </c>
      <c r="P10" s="268">
        <v>17816359</v>
      </c>
      <c r="Q10" s="268">
        <v>8708902</v>
      </c>
      <c r="R10" s="268">
        <v>615654</v>
      </c>
      <c r="S10" s="269">
        <v>359902</v>
      </c>
      <c r="T10" s="270">
        <v>112642886</v>
      </c>
      <c r="U10" s="268">
        <v>27191598</v>
      </c>
      <c r="V10" s="268">
        <v>-2897216</v>
      </c>
      <c r="W10" s="268">
        <v>1780</v>
      </c>
      <c r="X10" s="270">
        <v>28153913</v>
      </c>
      <c r="Y10" s="268">
        <v>27191598</v>
      </c>
      <c r="Z10" s="268">
        <v>31849688</v>
      </c>
      <c r="AA10" s="268">
        <v>23418094</v>
      </c>
    </row>
    <row r="11" spans="1:27" ht="45" customHeight="1" thickBot="1">
      <c r="A11" s="267" t="s">
        <v>7</v>
      </c>
      <c r="B11" s="126" t="s">
        <v>47</v>
      </c>
      <c r="C11" s="21">
        <v>100</v>
      </c>
      <c r="D11" s="270">
        <v>132630298</v>
      </c>
      <c r="E11" s="270">
        <v>129828187</v>
      </c>
      <c r="F11" s="270">
        <v>23889725</v>
      </c>
      <c r="G11" s="270">
        <v>6458244</v>
      </c>
      <c r="H11" s="270">
        <v>6072915</v>
      </c>
      <c r="I11" s="270">
        <v>1854076</v>
      </c>
      <c r="J11" s="270">
        <v>10424652</v>
      </c>
      <c r="K11" s="270">
        <v>-20002418</v>
      </c>
      <c r="L11" s="270">
        <v>8739014</v>
      </c>
      <c r="M11" s="270">
        <v>115108571</v>
      </c>
      <c r="N11" s="268">
        <v>115076282</v>
      </c>
      <c r="O11" s="268">
        <v>32289</v>
      </c>
      <c r="P11" s="270">
        <v>39557376</v>
      </c>
      <c r="Q11" s="270">
        <v>28707389</v>
      </c>
      <c r="R11" s="270">
        <v>24290</v>
      </c>
      <c r="S11" s="270">
        <v>0</v>
      </c>
      <c r="T11" s="270">
        <v>156520023</v>
      </c>
      <c r="U11" s="270">
        <v>70897868</v>
      </c>
      <c r="V11" s="270">
        <v>-7123321</v>
      </c>
      <c r="W11" s="270">
        <v>223</v>
      </c>
      <c r="X11" s="270">
        <v>71382136</v>
      </c>
      <c r="Y11" s="270">
        <v>70897868</v>
      </c>
      <c r="Z11" s="270">
        <v>79211690</v>
      </c>
      <c r="AA11" s="270">
        <v>63695929</v>
      </c>
    </row>
    <row r="12" spans="1:27" ht="47.25" customHeight="1">
      <c r="A12" s="271" t="s">
        <v>8</v>
      </c>
      <c r="B12" s="126" t="s">
        <v>48</v>
      </c>
      <c r="C12" s="21">
        <v>100</v>
      </c>
      <c r="D12" s="270">
        <v>1538329</v>
      </c>
      <c r="E12" s="270">
        <v>4536</v>
      </c>
      <c r="F12" s="270">
        <v>49457976</v>
      </c>
      <c r="G12" s="270">
        <v>497128</v>
      </c>
      <c r="H12" s="270">
        <v>32596954</v>
      </c>
      <c r="I12" s="270">
        <v>45496163</v>
      </c>
      <c r="J12" s="270">
        <v>2889770</v>
      </c>
      <c r="K12" s="270">
        <v>42007237</v>
      </c>
      <c r="L12" s="270">
        <v>599156</v>
      </c>
      <c r="M12" s="270">
        <v>0</v>
      </c>
      <c r="N12" s="270">
        <v>0</v>
      </c>
      <c r="O12" s="270">
        <v>0</v>
      </c>
      <c r="P12" s="270">
        <v>5500142</v>
      </c>
      <c r="Q12" s="270">
        <v>0</v>
      </c>
      <c r="R12" s="270">
        <v>0</v>
      </c>
      <c r="S12" s="270">
        <v>0</v>
      </c>
      <c r="T12" s="270">
        <v>50996305</v>
      </c>
      <c r="U12" s="270">
        <v>0</v>
      </c>
      <c r="V12" s="270">
        <v>1921346</v>
      </c>
      <c r="W12" s="270">
        <v>4</v>
      </c>
      <c r="X12" s="270">
        <v>1725183</v>
      </c>
      <c r="Y12" s="270"/>
      <c r="Z12" s="270">
        <v>354231</v>
      </c>
      <c r="AA12" s="270"/>
    </row>
    <row r="13" spans="1:27" ht="51.75" customHeight="1" thickBot="1">
      <c r="A13" s="267" t="s">
        <v>9</v>
      </c>
      <c r="B13" s="126" t="s">
        <v>159</v>
      </c>
      <c r="C13" s="21">
        <v>100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2"/>
      <c r="AA13" s="272"/>
    </row>
    <row r="14" spans="1:27" ht="53.25" customHeight="1">
      <c r="A14" s="271" t="s">
        <v>10</v>
      </c>
      <c r="B14" s="127" t="s">
        <v>49</v>
      </c>
      <c r="C14" s="21">
        <v>100</v>
      </c>
      <c r="D14" s="270">
        <v>9055414</v>
      </c>
      <c r="E14" s="270">
        <v>7598700</v>
      </c>
      <c r="F14" s="270">
        <v>413946</v>
      </c>
      <c r="G14" s="270">
        <v>201569</v>
      </c>
      <c r="H14" s="270">
        <v>5092</v>
      </c>
      <c r="I14" s="270">
        <v>4677722</v>
      </c>
      <c r="J14" s="270">
        <v>1872040</v>
      </c>
      <c r="K14" s="270">
        <v>2689949</v>
      </c>
      <c r="L14" s="270">
        <v>0</v>
      </c>
      <c r="M14" s="270">
        <v>4342128</v>
      </c>
      <c r="N14" s="270">
        <v>3618472</v>
      </c>
      <c r="O14" s="270">
        <v>168338</v>
      </c>
      <c r="P14" s="270">
        <v>449510</v>
      </c>
      <c r="Q14" s="270">
        <v>9013</v>
      </c>
      <c r="R14" s="270">
        <v>54485</v>
      </c>
      <c r="S14" s="270">
        <v>32445</v>
      </c>
      <c r="T14" s="270">
        <v>9469360</v>
      </c>
      <c r="U14" s="270">
        <v>1730148</v>
      </c>
      <c r="V14" s="270">
        <v>1242</v>
      </c>
      <c r="W14" s="270">
        <v>192</v>
      </c>
      <c r="X14" s="270">
        <v>2738598</v>
      </c>
      <c r="Y14" s="270">
        <v>1730148</v>
      </c>
      <c r="Z14" s="270">
        <v>2737076</v>
      </c>
      <c r="AA14" s="270">
        <v>1126333</v>
      </c>
    </row>
    <row r="15" spans="1:27" ht="54" customHeight="1" thickBot="1">
      <c r="A15" s="267" t="s">
        <v>11</v>
      </c>
      <c r="B15" s="127" t="s">
        <v>50</v>
      </c>
      <c r="C15" s="63">
        <v>100</v>
      </c>
      <c r="D15" s="270">
        <v>214811</v>
      </c>
      <c r="E15" s="270">
        <v>113275</v>
      </c>
      <c r="F15" s="270">
        <v>156517</v>
      </c>
      <c r="G15" s="270">
        <v>55563</v>
      </c>
      <c r="H15" s="270">
        <v>49199</v>
      </c>
      <c r="I15" s="270">
        <v>340594</v>
      </c>
      <c r="J15" s="270">
        <v>304620</v>
      </c>
      <c r="K15" s="270">
        <v>34505</v>
      </c>
      <c r="L15" s="270">
        <v>1469</v>
      </c>
      <c r="M15" s="270">
        <v>6762</v>
      </c>
      <c r="N15" s="270">
        <v>0</v>
      </c>
      <c r="O15" s="270">
        <v>1625</v>
      </c>
      <c r="P15" s="270">
        <v>23972</v>
      </c>
      <c r="Q15" s="270">
        <v>1266</v>
      </c>
      <c r="R15" s="270">
        <v>9819</v>
      </c>
      <c r="S15" s="270">
        <v>6790</v>
      </c>
      <c r="T15" s="270">
        <v>371328</v>
      </c>
      <c r="U15" s="270">
        <v>490758</v>
      </c>
      <c r="V15" s="270">
        <v>25315</v>
      </c>
      <c r="W15" s="270">
        <v>50</v>
      </c>
      <c r="X15" s="270">
        <v>495949</v>
      </c>
      <c r="Y15" s="270">
        <v>490758</v>
      </c>
      <c r="Z15" s="270">
        <v>470594</v>
      </c>
      <c r="AA15" s="270">
        <v>346763</v>
      </c>
    </row>
    <row r="16" spans="1:27" ht="42" customHeight="1">
      <c r="A16" s="271" t="s">
        <v>12</v>
      </c>
      <c r="B16" s="126" t="s">
        <v>51</v>
      </c>
      <c r="C16" s="63">
        <v>100</v>
      </c>
      <c r="D16" s="270">
        <v>831414</v>
      </c>
      <c r="E16" s="270">
        <v>769245</v>
      </c>
      <c r="F16" s="270">
        <v>131021</v>
      </c>
      <c r="G16" s="270">
        <v>18749</v>
      </c>
      <c r="H16" s="270">
        <v>37788</v>
      </c>
      <c r="I16" s="270">
        <v>939074</v>
      </c>
      <c r="J16" s="270">
        <v>340900</v>
      </c>
      <c r="K16" s="270">
        <v>593007</v>
      </c>
      <c r="L16" s="270">
        <v>5167</v>
      </c>
      <c r="M16" s="270">
        <v>0</v>
      </c>
      <c r="N16" s="270">
        <v>0</v>
      </c>
      <c r="O16" s="270">
        <v>0</v>
      </c>
      <c r="P16" s="270">
        <v>23361</v>
      </c>
      <c r="Q16" s="270">
        <v>249</v>
      </c>
      <c r="R16" s="270">
        <v>281</v>
      </c>
      <c r="S16" s="270">
        <v>7686</v>
      </c>
      <c r="T16" s="270">
        <v>962435</v>
      </c>
      <c r="U16" s="270">
        <v>187966</v>
      </c>
      <c r="V16" s="270">
        <v>2848</v>
      </c>
      <c r="W16" s="270">
        <v>54</v>
      </c>
      <c r="X16" s="270">
        <v>188199</v>
      </c>
      <c r="Y16" s="270">
        <v>187966</v>
      </c>
      <c r="Z16" s="270">
        <v>212754</v>
      </c>
      <c r="AA16" s="270">
        <v>152357</v>
      </c>
    </row>
    <row r="17" spans="1:27" ht="54.75" thickBot="1">
      <c r="A17" s="267" t="s">
        <v>13</v>
      </c>
      <c r="B17" s="126" t="s">
        <v>52</v>
      </c>
      <c r="C17" s="63">
        <v>100</v>
      </c>
      <c r="D17" s="270">
        <v>1074828</v>
      </c>
      <c r="E17" s="270">
        <v>1052520</v>
      </c>
      <c r="F17" s="270">
        <v>100877</v>
      </c>
      <c r="G17" s="270">
        <v>3942</v>
      </c>
      <c r="H17" s="270">
        <v>77954</v>
      </c>
      <c r="I17" s="270">
        <v>1045021</v>
      </c>
      <c r="J17" s="270">
        <v>241740</v>
      </c>
      <c r="K17" s="270">
        <v>669257</v>
      </c>
      <c r="L17" s="270">
        <v>13136</v>
      </c>
      <c r="M17" s="270">
        <v>107819</v>
      </c>
      <c r="N17" s="270">
        <v>0</v>
      </c>
      <c r="O17" s="270">
        <v>0</v>
      </c>
      <c r="P17" s="270">
        <v>22865</v>
      </c>
      <c r="Q17" s="270">
        <v>1228</v>
      </c>
      <c r="R17" s="270">
        <v>8630</v>
      </c>
      <c r="S17" s="270">
        <v>4743</v>
      </c>
      <c r="T17" s="270">
        <v>1175705</v>
      </c>
      <c r="U17" s="270">
        <v>250111</v>
      </c>
      <c r="V17" s="270">
        <v>13335</v>
      </c>
      <c r="W17" s="270">
        <v>65</v>
      </c>
      <c r="X17" s="270">
        <v>265867</v>
      </c>
      <c r="Y17" s="270">
        <v>250111</v>
      </c>
      <c r="Z17" s="270">
        <v>252532</v>
      </c>
      <c r="AA17" s="270">
        <v>128044</v>
      </c>
    </row>
    <row r="18" spans="1:27" ht="29.25" customHeight="1">
      <c r="A18" s="271" t="s">
        <v>14</v>
      </c>
      <c r="B18" s="126" t="s">
        <v>53</v>
      </c>
      <c r="C18" s="63">
        <v>100</v>
      </c>
      <c r="D18" s="270">
        <v>30728</v>
      </c>
      <c r="E18" s="270">
        <v>14548</v>
      </c>
      <c r="F18" s="270">
        <v>218506</v>
      </c>
      <c r="G18" s="270">
        <v>60152</v>
      </c>
      <c r="H18" s="270">
        <v>138785</v>
      </c>
      <c r="I18" s="270">
        <v>223459</v>
      </c>
      <c r="J18" s="270">
        <v>58780</v>
      </c>
      <c r="K18" s="270">
        <v>155862</v>
      </c>
      <c r="L18" s="270">
        <v>8817</v>
      </c>
      <c r="M18" s="270">
        <v>0</v>
      </c>
      <c r="N18" s="270">
        <v>0</v>
      </c>
      <c r="O18" s="270">
        <v>0</v>
      </c>
      <c r="P18" s="270">
        <v>25775</v>
      </c>
      <c r="Q18" s="270">
        <v>820</v>
      </c>
      <c r="R18" s="270">
        <v>10777</v>
      </c>
      <c r="S18" s="270">
        <v>0</v>
      </c>
      <c r="T18" s="270">
        <v>249234</v>
      </c>
      <c r="U18" s="270">
        <v>288012</v>
      </c>
      <c r="V18" s="270">
        <v>16292</v>
      </c>
      <c r="W18" s="270">
        <v>69</v>
      </c>
      <c r="X18" s="270">
        <v>293937</v>
      </c>
      <c r="Y18" s="270">
        <v>288012</v>
      </c>
      <c r="Z18" s="270">
        <v>277969</v>
      </c>
      <c r="AA18" s="270">
        <v>173040</v>
      </c>
    </row>
    <row r="19" spans="1:27" ht="54.75" thickBot="1">
      <c r="A19" s="267" t="s">
        <v>15</v>
      </c>
      <c r="B19" s="126" t="s">
        <v>54</v>
      </c>
      <c r="C19" s="63">
        <v>100</v>
      </c>
      <c r="D19" s="270">
        <v>122113</v>
      </c>
      <c r="E19" s="270">
        <v>122113</v>
      </c>
      <c r="F19" s="270">
        <v>416</v>
      </c>
      <c r="G19" s="270">
        <v>0</v>
      </c>
      <c r="H19" s="270">
        <v>0</v>
      </c>
      <c r="I19" s="270">
        <v>7471</v>
      </c>
      <c r="J19" s="270">
        <v>7372</v>
      </c>
      <c r="K19" s="270">
        <v>99</v>
      </c>
      <c r="L19" s="270">
        <v>0</v>
      </c>
      <c r="M19" s="270">
        <v>115058</v>
      </c>
      <c r="N19" s="270">
        <v>0</v>
      </c>
      <c r="O19" s="270">
        <v>115058</v>
      </c>
      <c r="P19" s="270">
        <v>0</v>
      </c>
      <c r="Q19" s="270">
        <v>0</v>
      </c>
      <c r="R19" s="270">
        <v>0</v>
      </c>
      <c r="S19" s="270">
        <v>0</v>
      </c>
      <c r="T19" s="270">
        <v>122529</v>
      </c>
      <c r="U19" s="270">
        <v>34876</v>
      </c>
      <c r="V19" s="270">
        <v>0</v>
      </c>
      <c r="W19" s="270">
        <v>18</v>
      </c>
      <c r="X19" s="270">
        <v>34876</v>
      </c>
      <c r="Y19" s="270">
        <v>34876</v>
      </c>
      <c r="Z19" s="270">
        <v>34876</v>
      </c>
      <c r="AA19" s="270">
        <v>26157</v>
      </c>
    </row>
    <row r="20" spans="1:27" ht="39.75" customHeight="1">
      <c r="A20" s="271" t="s">
        <v>16</v>
      </c>
      <c r="B20" s="39" t="s">
        <v>55</v>
      </c>
      <c r="C20" s="63">
        <v>100</v>
      </c>
      <c r="D20" s="270">
        <v>971570</v>
      </c>
      <c r="E20" s="270">
        <v>971487</v>
      </c>
      <c r="F20" s="270">
        <v>82958</v>
      </c>
      <c r="G20" s="270">
        <v>15273</v>
      </c>
      <c r="H20" s="270">
        <v>43620</v>
      </c>
      <c r="I20" s="270">
        <v>840741</v>
      </c>
      <c r="J20" s="270">
        <v>10970</v>
      </c>
      <c r="K20" s="270">
        <v>911361</v>
      </c>
      <c r="L20" s="270">
        <v>1259</v>
      </c>
      <c r="M20" s="270">
        <v>206214</v>
      </c>
      <c r="N20" s="270">
        <v>0</v>
      </c>
      <c r="O20" s="270">
        <v>0</v>
      </c>
      <c r="P20" s="270">
        <v>7573</v>
      </c>
      <c r="Q20" s="270">
        <v>409</v>
      </c>
      <c r="R20" s="270">
        <v>1999</v>
      </c>
      <c r="S20" s="270">
        <v>0</v>
      </c>
      <c r="T20" s="270">
        <v>1054528</v>
      </c>
      <c r="U20" s="270">
        <v>101067</v>
      </c>
      <c r="V20" s="270">
        <v>9353</v>
      </c>
      <c r="W20" s="270">
        <v>23</v>
      </c>
      <c r="X20" s="270">
        <v>109908</v>
      </c>
      <c r="Y20" s="270">
        <v>101067</v>
      </c>
      <c r="Z20" s="270">
        <v>97716</v>
      </c>
      <c r="AA20" s="270">
        <v>70382</v>
      </c>
    </row>
    <row r="21" spans="1:27" ht="40.5" customHeight="1">
      <c r="A21" s="124" t="s">
        <v>17</v>
      </c>
      <c r="B21" s="39" t="s">
        <v>109</v>
      </c>
      <c r="C21" s="21">
        <v>50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2"/>
      <c r="AA21" s="272"/>
    </row>
    <row r="22" spans="1:27" ht="30" customHeight="1" thickBot="1">
      <c r="A22" s="273" t="s">
        <v>18</v>
      </c>
      <c r="B22" s="39" t="s">
        <v>160</v>
      </c>
      <c r="C22" s="274">
        <v>100</v>
      </c>
      <c r="D22" s="270">
        <v>971570</v>
      </c>
      <c r="E22" s="270">
        <v>971487</v>
      </c>
      <c r="F22" s="270">
        <v>82958</v>
      </c>
      <c r="G22" s="270">
        <v>15273</v>
      </c>
      <c r="H22" s="270">
        <v>43620</v>
      </c>
      <c r="I22" s="270">
        <v>840741</v>
      </c>
      <c r="J22" s="270">
        <v>10970</v>
      </c>
      <c r="K22" s="270">
        <v>911361</v>
      </c>
      <c r="L22" s="270">
        <v>1259</v>
      </c>
      <c r="M22" s="270">
        <v>206214</v>
      </c>
      <c r="N22" s="270">
        <v>0</v>
      </c>
      <c r="O22" s="270">
        <v>0</v>
      </c>
      <c r="P22" s="270">
        <v>7573</v>
      </c>
      <c r="Q22" s="270">
        <v>409</v>
      </c>
      <c r="R22" s="270">
        <v>1999</v>
      </c>
      <c r="S22" s="270">
        <v>0</v>
      </c>
      <c r="T22" s="270">
        <v>1054528</v>
      </c>
      <c r="U22" s="270">
        <v>101067</v>
      </c>
      <c r="V22" s="270">
        <v>9353</v>
      </c>
      <c r="W22" s="270">
        <v>23</v>
      </c>
      <c r="X22" s="270">
        <v>109908</v>
      </c>
      <c r="Y22" s="270">
        <v>101067</v>
      </c>
      <c r="Z22" s="270">
        <v>97716</v>
      </c>
      <c r="AA22" s="270">
        <v>70382</v>
      </c>
    </row>
    <row r="23" spans="1:27" s="279" customFormat="1" ht="32.25" customHeight="1" thickBot="1">
      <c r="A23" s="275"/>
      <c r="B23" s="276" t="s">
        <v>123</v>
      </c>
      <c r="C23" s="277"/>
      <c r="D23" s="278">
        <f aca="true" t="shared" si="0" ref="D23:Y23">SUM(D10:D22)</f>
        <v>219844010</v>
      </c>
      <c r="E23" s="278">
        <f t="shared" si="0"/>
        <v>180357331</v>
      </c>
      <c r="F23" s="278">
        <f t="shared" si="0"/>
        <v>114774851</v>
      </c>
      <c r="G23" s="278">
        <f t="shared" si="0"/>
        <v>10617066</v>
      </c>
      <c r="H23" s="278">
        <f t="shared" si="0"/>
        <v>39239379</v>
      </c>
      <c r="I23" s="278">
        <f t="shared" si="0"/>
        <v>102244728</v>
      </c>
      <c r="J23" s="278">
        <f t="shared" si="0"/>
        <v>30825413</v>
      </c>
      <c r="K23" s="278">
        <f t="shared" si="0"/>
        <v>56746138</v>
      </c>
      <c r="L23" s="278">
        <f t="shared" si="0"/>
        <v>10324220</v>
      </c>
      <c r="M23" s="278">
        <f t="shared" si="0"/>
        <v>168939627</v>
      </c>
      <c r="N23" s="278">
        <f t="shared" si="0"/>
        <v>149918233</v>
      </c>
      <c r="O23" s="278">
        <f t="shared" si="0"/>
        <v>7905135</v>
      </c>
      <c r="P23" s="278">
        <f t="shared" si="0"/>
        <v>63434506</v>
      </c>
      <c r="Q23" s="278">
        <f t="shared" si="0"/>
        <v>37429685</v>
      </c>
      <c r="R23" s="278">
        <f t="shared" si="0"/>
        <v>727934</v>
      </c>
      <c r="S23" s="278">
        <f t="shared" si="0"/>
        <v>411566</v>
      </c>
      <c r="T23" s="278">
        <f t="shared" si="0"/>
        <v>334618861</v>
      </c>
      <c r="U23" s="278">
        <f t="shared" si="0"/>
        <v>101273471</v>
      </c>
      <c r="V23" s="278">
        <f t="shared" si="0"/>
        <v>-8021453</v>
      </c>
      <c r="W23" s="278">
        <f t="shared" si="0"/>
        <v>2501</v>
      </c>
      <c r="X23" s="278">
        <f t="shared" si="0"/>
        <v>105498474</v>
      </c>
      <c r="Y23" s="278">
        <f t="shared" si="0"/>
        <v>101273471</v>
      </c>
      <c r="Z23" s="278">
        <f>SUM(Z10:Z22)</f>
        <v>115596842</v>
      </c>
      <c r="AA23" s="278">
        <f>SUM(AA10:AA22)</f>
        <v>89207481</v>
      </c>
    </row>
    <row r="25" spans="2:11" ht="31.5" customHeight="1">
      <c r="B25" s="522"/>
      <c r="C25" s="522"/>
      <c r="D25" s="522"/>
      <c r="E25" s="522"/>
      <c r="F25" s="522"/>
      <c r="G25" s="522"/>
      <c r="H25" s="522"/>
      <c r="I25" s="522"/>
      <c r="J25" s="522"/>
      <c r="K25" s="522"/>
    </row>
    <row r="26" spans="1:27" ht="16.5">
      <c r="A26" s="519" t="s">
        <v>161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/>
    </row>
    <row r="27" spans="1:27" ht="16.5">
      <c r="A27" s="519" t="s">
        <v>162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</row>
  </sheetData>
  <sheetProtection/>
  <mergeCells count="38">
    <mergeCell ref="Y6:Y8"/>
    <mergeCell ref="Q1:V1"/>
    <mergeCell ref="A2:V2"/>
    <mergeCell ref="A3:V3"/>
    <mergeCell ref="A4:V4"/>
    <mergeCell ref="A6:A8"/>
    <mergeCell ref="B6:B8"/>
    <mergeCell ref="C6:C8"/>
    <mergeCell ref="D6:D8"/>
    <mergeCell ref="E6:E8"/>
    <mergeCell ref="B25:K25"/>
    <mergeCell ref="T6:T8"/>
    <mergeCell ref="U6:U8"/>
    <mergeCell ref="V6:V8"/>
    <mergeCell ref="W6:W8"/>
    <mergeCell ref="X6:X8"/>
    <mergeCell ref="F6:F8"/>
    <mergeCell ref="G6:H6"/>
    <mergeCell ref="J6:L6"/>
    <mergeCell ref="M6:M8"/>
    <mergeCell ref="O7:O8"/>
    <mergeCell ref="G7:G8"/>
    <mergeCell ref="H7:H8"/>
    <mergeCell ref="J7:J8"/>
    <mergeCell ref="K7:K8"/>
    <mergeCell ref="L7:L8"/>
    <mergeCell ref="I6:I8"/>
    <mergeCell ref="N6:O6"/>
    <mergeCell ref="A26:AA26"/>
    <mergeCell ref="A27:AA27"/>
    <mergeCell ref="P6:P8"/>
    <mergeCell ref="Q6:S6"/>
    <mergeCell ref="Z6:Z8"/>
    <mergeCell ref="AA6:AA8"/>
    <mergeCell ref="N7:N8"/>
    <mergeCell ref="Q7:Q8"/>
    <mergeCell ref="R7:R8"/>
    <mergeCell ref="S7:S8"/>
  </mergeCells>
  <printOptions/>
  <pageMargins left="0.2" right="0.2" top="0.37" bottom="0.46" header="0.29" footer="0.5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9">
      <selection activeCell="D22" sqref="D22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1.421875" style="2" customWidth="1"/>
    <col min="4" max="4" width="11.140625" style="2" customWidth="1"/>
    <col min="5" max="5" width="11.7109375" style="2" customWidth="1"/>
    <col min="6" max="6" width="10.7109375" style="2" customWidth="1"/>
    <col min="7" max="7" width="12.140625" style="2" customWidth="1"/>
    <col min="8" max="8" width="9.57421875" style="2" customWidth="1"/>
    <col min="9" max="9" width="11.28125" style="2" customWidth="1"/>
    <col min="10" max="10" width="12.7109375" style="2" customWidth="1"/>
    <col min="11" max="11" width="11.421875" style="2" customWidth="1"/>
    <col min="12" max="12" width="12.57421875" style="2" customWidth="1"/>
    <col min="13" max="13" width="12.8515625" style="2" customWidth="1"/>
    <col min="14" max="14" width="12.140625" style="2" customWidth="1"/>
    <col min="15" max="15" width="11.7109375" style="2" customWidth="1"/>
    <col min="16" max="16" width="12.140625" style="2" customWidth="1"/>
    <col min="17" max="17" width="12.28125" style="2" customWidth="1"/>
    <col min="18" max="18" width="12.7109375" style="2" customWidth="1"/>
    <col min="19" max="19" width="11.00390625" style="2" customWidth="1"/>
    <col min="20" max="20" width="10.8515625" style="2" bestFit="1" customWidth="1"/>
    <col min="21" max="16384" width="9.140625" style="2" customWidth="1"/>
  </cols>
  <sheetData>
    <row r="1" spans="1:19" ht="18.75" customHeight="1">
      <c r="A1" s="443" t="s">
        <v>20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spans="1:19" ht="39" customHeight="1">
      <c r="A2" s="429" t="s">
        <v>163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</row>
    <row r="3" spans="1:19" s="3" customFormat="1" ht="15.7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</row>
    <row r="4" spans="1:19" ht="30.75" customHeight="1">
      <c r="A4" s="22" t="s">
        <v>155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 t="s">
        <v>158</v>
      </c>
      <c r="S4" s="23"/>
    </row>
    <row r="5" spans="1:19" ht="0.75" customHeight="1">
      <c r="A5" s="22" t="s">
        <v>164</v>
      </c>
      <c r="B5" s="455" t="s">
        <v>3</v>
      </c>
      <c r="C5" s="445" t="s">
        <v>22</v>
      </c>
      <c r="D5" s="445" t="s">
        <v>23</v>
      </c>
      <c r="E5" s="445" t="s">
        <v>24</v>
      </c>
      <c r="F5" s="445" t="s">
        <v>25</v>
      </c>
      <c r="G5" s="455"/>
      <c r="H5" s="455"/>
      <c r="I5" s="455"/>
      <c r="J5" s="455"/>
      <c r="K5" s="445" t="s">
        <v>26</v>
      </c>
      <c r="L5" s="455"/>
      <c r="M5" s="455"/>
      <c r="N5" s="455"/>
      <c r="O5" s="445" t="s">
        <v>27</v>
      </c>
      <c r="P5" s="445" t="s">
        <v>28</v>
      </c>
      <c r="Q5" s="452" t="s">
        <v>29</v>
      </c>
      <c r="R5" s="451"/>
      <c r="S5" s="451"/>
    </row>
    <row r="6" spans="1:19" ht="239.25" customHeight="1">
      <c r="A6" s="280"/>
      <c r="B6" s="455"/>
      <c r="C6" s="445"/>
      <c r="D6" s="445"/>
      <c r="E6" s="445"/>
      <c r="F6" s="445"/>
      <c r="G6" s="445" t="s">
        <v>30</v>
      </c>
      <c r="H6" s="445" t="s">
        <v>31</v>
      </c>
      <c r="I6" s="445" t="s">
        <v>32</v>
      </c>
      <c r="J6" s="445" t="s">
        <v>33</v>
      </c>
      <c r="K6" s="445"/>
      <c r="L6" s="445" t="s">
        <v>34</v>
      </c>
      <c r="M6" s="445" t="s">
        <v>35</v>
      </c>
      <c r="N6" s="445" t="s">
        <v>36</v>
      </c>
      <c r="O6" s="445"/>
      <c r="P6" s="445"/>
      <c r="Q6" s="452"/>
      <c r="R6" s="452" t="s">
        <v>37</v>
      </c>
      <c r="S6" s="452" t="s">
        <v>38</v>
      </c>
    </row>
    <row r="7" spans="1:19" ht="135.75" customHeight="1">
      <c r="A7" s="281"/>
      <c r="B7" s="45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52"/>
      <c r="R7" s="452"/>
      <c r="S7" s="452"/>
    </row>
    <row r="8" spans="1:19" s="29" customFormat="1" ht="15.75" customHeight="1">
      <c r="A8" s="282"/>
      <c r="B8" s="45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52"/>
      <c r="R8" s="452"/>
      <c r="S8" s="452"/>
    </row>
    <row r="9" spans="1:19" s="29" customFormat="1" ht="15.75" customHeight="1" thickBot="1">
      <c r="A9" s="77">
        <v>1</v>
      </c>
      <c r="B9" s="77">
        <v>2</v>
      </c>
      <c r="C9" s="283">
        <v>3</v>
      </c>
      <c r="D9" s="284">
        <v>4</v>
      </c>
      <c r="E9" s="285">
        <v>5</v>
      </c>
      <c r="F9" s="284">
        <v>6</v>
      </c>
      <c r="G9" s="285">
        <v>7</v>
      </c>
      <c r="H9" s="285">
        <v>8</v>
      </c>
      <c r="I9" s="285">
        <v>9</v>
      </c>
      <c r="J9" s="285">
        <v>10</v>
      </c>
      <c r="K9" s="284">
        <v>11</v>
      </c>
      <c r="L9" s="285">
        <v>12</v>
      </c>
      <c r="M9" s="285">
        <v>13</v>
      </c>
      <c r="N9" s="285">
        <v>14</v>
      </c>
      <c r="O9" s="284">
        <v>15</v>
      </c>
      <c r="P9" s="286">
        <v>16</v>
      </c>
      <c r="Q9" s="284">
        <v>17</v>
      </c>
      <c r="R9" s="285">
        <v>18</v>
      </c>
      <c r="S9" s="285">
        <v>19</v>
      </c>
    </row>
    <row r="10" spans="1:19" ht="33" customHeight="1">
      <c r="A10" s="144" t="s">
        <v>6</v>
      </c>
      <c r="B10" s="117" t="s">
        <v>46</v>
      </c>
      <c r="C10" s="41">
        <v>0.009735546976798121</v>
      </c>
      <c r="D10" s="41">
        <v>2.258595653578826</v>
      </c>
      <c r="E10" s="42">
        <v>22423592</v>
      </c>
      <c r="F10" s="43">
        <v>0.5572470006238328</v>
      </c>
      <c r="G10" s="43">
        <v>179.92798997195598</v>
      </c>
      <c r="H10" s="43">
        <v>64.2765269703761</v>
      </c>
      <c r="I10" s="41">
        <v>0.40818970138957555</v>
      </c>
      <c r="J10" s="41">
        <v>0.841833251680004</v>
      </c>
      <c r="K10" s="41">
        <v>0.6897306490745572</v>
      </c>
      <c r="L10" s="41">
        <v>0.6350525154815893</v>
      </c>
      <c r="M10" s="41">
        <v>0.2561448725271138</v>
      </c>
      <c r="N10" s="41">
        <v>0.7675026576992964</v>
      </c>
      <c r="O10" s="43">
        <v>-2.7291776783531243</v>
      </c>
      <c r="P10" s="43">
        <v>-8.177603169658967</v>
      </c>
      <c r="Q10" s="43">
        <v>-6.301081003937697</v>
      </c>
      <c r="R10" s="44">
        <v>-10.654820654527182</v>
      </c>
      <c r="S10" s="41">
        <v>1.4498413276860254</v>
      </c>
    </row>
    <row r="11" spans="1:19" ht="24" customHeight="1" thickBot="1">
      <c r="A11" s="145" t="s">
        <v>7</v>
      </c>
      <c r="B11" s="117" t="s">
        <v>47</v>
      </c>
      <c r="C11" s="41">
        <v>0.15352168455258508</v>
      </c>
      <c r="D11" s="41">
        <v>0.6039259277460669</v>
      </c>
      <c r="E11" s="42">
        <v>-15667651</v>
      </c>
      <c r="F11" s="43">
        <v>-0.6558322040123945</v>
      </c>
      <c r="G11" s="43">
        <v>555.1771650782921</v>
      </c>
      <c r="H11" s="43">
        <v>84.73695279229545</v>
      </c>
      <c r="I11" s="41">
        <v>0.01184561543285743</v>
      </c>
      <c r="J11" s="41">
        <v>0.7472695490212137</v>
      </c>
      <c r="K11" s="41">
        <v>0.01198761612341209</v>
      </c>
      <c r="L11" s="41">
        <v>0.013979279455437851</v>
      </c>
      <c r="M11" s="41">
        <v>0.4236792083995393</v>
      </c>
      <c r="N11" s="41">
        <v>1.9518530008419237</v>
      </c>
      <c r="O11" s="43">
        <v>-4.256831816798518</v>
      </c>
      <c r="P11" s="43">
        <v>-19.610851302059313</v>
      </c>
      <c r="Q11" s="43">
        <v>-384.19789695783777</v>
      </c>
      <c r="R11" s="44">
        <v>-10.047299306658982</v>
      </c>
      <c r="S11" s="41">
        <v>83.41942131821996</v>
      </c>
    </row>
    <row r="12" spans="1:19" ht="31.5" customHeight="1">
      <c r="A12" s="144" t="s">
        <v>8</v>
      </c>
      <c r="B12" s="117" t="s">
        <v>48</v>
      </c>
      <c r="C12" s="41">
        <v>5.926565895935051</v>
      </c>
      <c r="D12" s="41">
        <v>8.992127112354554</v>
      </c>
      <c r="E12" s="42">
        <v>43957834</v>
      </c>
      <c r="F12" s="43">
        <v>0.8887916076468637</v>
      </c>
      <c r="G12" s="43">
        <v>3.110375968478775</v>
      </c>
      <c r="H12" s="43">
        <v>3.016549924548455</v>
      </c>
      <c r="I12" s="41">
        <v>0.8921462643224838</v>
      </c>
      <c r="J12" s="41">
        <v>0.8921462643224838</v>
      </c>
      <c r="K12" s="41">
        <v>8.271816073112294</v>
      </c>
      <c r="L12" s="41">
        <v>29.575053840888394</v>
      </c>
      <c r="M12" s="41">
        <v>0</v>
      </c>
      <c r="N12" s="41">
        <v>0</v>
      </c>
      <c r="O12" s="43">
        <v>7.535236131323632</v>
      </c>
      <c r="P12" s="43">
        <v>7.769610305120452</v>
      </c>
      <c r="Q12" s="43">
        <v>4.22309459371332</v>
      </c>
      <c r="R12" s="44" t="e">
        <v>#DIV/0!</v>
      </c>
      <c r="S12" s="41">
        <v>0.1208924365775637</v>
      </c>
    </row>
    <row r="13" spans="1:19" ht="31.5" customHeight="1" thickBot="1">
      <c r="A13" s="145" t="s">
        <v>9</v>
      </c>
      <c r="B13" s="117" t="s">
        <v>159</v>
      </c>
      <c r="C13" s="41" t="e">
        <v>#DIV/0!</v>
      </c>
      <c r="D13" s="41" t="e">
        <v>#DIV/0!</v>
      </c>
      <c r="E13" s="42">
        <v>0</v>
      </c>
      <c r="F13" s="43" t="e">
        <v>#DIV/0!</v>
      </c>
      <c r="G13" s="43" t="e">
        <v>#DIV/0!</v>
      </c>
      <c r="H13" s="43" t="e">
        <v>#DIV/0!</v>
      </c>
      <c r="I13" s="41" t="e">
        <v>#DIV/0!</v>
      </c>
      <c r="J13" s="41" t="e">
        <v>#DIV/0!</v>
      </c>
      <c r="K13" s="41" t="e">
        <v>#DIV/0!</v>
      </c>
      <c r="L13" s="41" t="e">
        <v>#DIV/0!</v>
      </c>
      <c r="M13" s="41">
        <v>0</v>
      </c>
      <c r="N13" s="41">
        <v>0</v>
      </c>
      <c r="O13" s="43">
        <v>0</v>
      </c>
      <c r="P13" s="43">
        <v>0</v>
      </c>
      <c r="Q13" s="43" t="e">
        <v>#DIV/0!</v>
      </c>
      <c r="R13" s="44" t="e">
        <v>#DIV/0!</v>
      </c>
      <c r="S13" s="41" t="e">
        <v>#DIV/0!</v>
      </c>
    </row>
    <row r="14" spans="1:19" ht="33.75" customHeight="1">
      <c r="A14" s="144" t="s">
        <v>10</v>
      </c>
      <c r="B14" s="147" t="s">
        <v>49</v>
      </c>
      <c r="C14" s="41">
        <v>0.01132789036951347</v>
      </c>
      <c r="D14" s="41">
        <v>0.9208827389824475</v>
      </c>
      <c r="E14" s="42">
        <v>-35564</v>
      </c>
      <c r="F14" s="43">
        <v>-0.08591458789310683</v>
      </c>
      <c r="G14" s="43">
        <v>2187.5834045986676</v>
      </c>
      <c r="H14" s="43">
        <v>95.62857468720168</v>
      </c>
      <c r="I14" s="41">
        <v>0.4939850211629931</v>
      </c>
      <c r="J14" s="41">
        <v>0.9525300548294711</v>
      </c>
      <c r="K14" s="41">
        <v>0.9762260838569191</v>
      </c>
      <c r="L14" s="41">
        <v>0.5165663325829167</v>
      </c>
      <c r="M14" s="41">
        <v>0.1907228228619844</v>
      </c>
      <c r="N14" s="41">
        <v>4.318255673777451</v>
      </c>
      <c r="O14" s="43">
        <v>0.013691183990883126</v>
      </c>
      <c r="P14" s="43">
        <v>0.30998929264037495</v>
      </c>
      <c r="Q14" s="43">
        <v>0.02655138548207867</v>
      </c>
      <c r="R14" s="44">
        <v>0.07178576630438552</v>
      </c>
      <c r="S14" s="41">
        <v>1.0243528794571375</v>
      </c>
    </row>
    <row r="15" spans="1:19" ht="44.25" customHeight="1" thickBot="1">
      <c r="A15" s="145" t="s">
        <v>11</v>
      </c>
      <c r="B15" s="147" t="s">
        <v>50</v>
      </c>
      <c r="C15" s="41">
        <v>2.052352744869014</v>
      </c>
      <c r="D15" s="41">
        <v>6.5291590188553315</v>
      </c>
      <c r="E15" s="42">
        <v>132545</v>
      </c>
      <c r="F15" s="43">
        <v>0.8468409182389134</v>
      </c>
      <c r="G15" s="43">
        <v>137.24451657008504</v>
      </c>
      <c r="H15" s="43">
        <v>57.84939460530851</v>
      </c>
      <c r="I15" s="41">
        <v>0.9172322044122716</v>
      </c>
      <c r="J15" s="41">
        <v>0.9354425198207514</v>
      </c>
      <c r="K15" s="41">
        <v>11.08199388299603</v>
      </c>
      <c r="L15" s="41">
        <v>1.5855519503191178</v>
      </c>
      <c r="M15" s="41">
        <v>1.3176550820517225</v>
      </c>
      <c r="N15" s="41">
        <v>3.128297965922347</v>
      </c>
      <c r="O15" s="43">
        <v>6.79692198642495</v>
      </c>
      <c r="P15" s="43">
        <v>16.136846064113925</v>
      </c>
      <c r="Q15" s="43">
        <v>7.432603040570298</v>
      </c>
      <c r="R15" s="44">
        <v>5.158346883800162</v>
      </c>
      <c r="S15" s="41">
        <v>0.09023646922729114</v>
      </c>
    </row>
    <row r="16" spans="1:19" ht="30.75" customHeight="1">
      <c r="A16" s="144" t="s">
        <v>12</v>
      </c>
      <c r="B16" s="117" t="s">
        <v>51</v>
      </c>
      <c r="C16" s="41">
        <v>1.617567741106973</v>
      </c>
      <c r="D16" s="41">
        <v>5.608535593510552</v>
      </c>
      <c r="E16" s="42">
        <v>107660</v>
      </c>
      <c r="F16" s="43">
        <v>0.8217003381137374</v>
      </c>
      <c r="G16" s="43">
        <v>634.5654513398616</v>
      </c>
      <c r="H16" s="43">
        <v>86.38650921880439</v>
      </c>
      <c r="I16" s="41">
        <v>0.9757271919662107</v>
      </c>
      <c r="J16" s="41">
        <v>0.9757271919662107</v>
      </c>
      <c r="K16" s="41">
        <v>40.19836479602757</v>
      </c>
      <c r="L16" s="41">
        <v>1.1294902419252022</v>
      </c>
      <c r="M16" s="41">
        <v>0.19405005125706268</v>
      </c>
      <c r="N16" s="41">
        <v>1.2919335771038958</v>
      </c>
      <c r="O16" s="43">
        <v>0.2940183575647269</v>
      </c>
      <c r="P16" s="43">
        <v>1.9574959447942155</v>
      </c>
      <c r="Q16" s="43">
        <v>0.3032774839895472</v>
      </c>
      <c r="R16" s="44">
        <v>1.5151676367002542</v>
      </c>
      <c r="S16" s="41">
        <v>0.024876633790308324</v>
      </c>
    </row>
    <row r="17" spans="1:19" ht="45" customHeight="1" thickBot="1">
      <c r="A17" s="145" t="s">
        <v>13</v>
      </c>
      <c r="B17" s="117" t="s">
        <v>52</v>
      </c>
      <c r="C17" s="41">
        <v>3.4093155477804507</v>
      </c>
      <c r="D17" s="41">
        <v>4.4118521758145635</v>
      </c>
      <c r="E17" s="42">
        <v>78012</v>
      </c>
      <c r="F17" s="43">
        <v>0.7733378272549739</v>
      </c>
      <c r="G17" s="43">
        <v>1065.483707881876</v>
      </c>
      <c r="H17" s="43">
        <v>91.4198714813665</v>
      </c>
      <c r="I17" s="41">
        <v>0.8888462667080602</v>
      </c>
      <c r="J17" s="41">
        <v>0.9805520942753497</v>
      </c>
      <c r="K17" s="41">
        <v>7.996548927183129</v>
      </c>
      <c r="L17" s="41">
        <v>0.9722681210389011</v>
      </c>
      <c r="M17" s="41">
        <v>0.21146350660572458</v>
      </c>
      <c r="N17" s="41">
        <v>2.8209651314268314</v>
      </c>
      <c r="O17" s="43">
        <v>1.1274457583182416</v>
      </c>
      <c r="P17" s="43">
        <v>15.040350095588275</v>
      </c>
      <c r="Q17" s="43">
        <v>1.2760509118955505</v>
      </c>
      <c r="R17" s="44">
        <v>5.331632755056755</v>
      </c>
      <c r="S17" s="41">
        <v>0.12505394628433303</v>
      </c>
    </row>
    <row r="18" spans="1:19" ht="45.75" customHeight="1">
      <c r="A18" s="144" t="s">
        <v>14</v>
      </c>
      <c r="B18" s="117" t="s">
        <v>53</v>
      </c>
      <c r="C18" s="41">
        <v>5.384481086323957</v>
      </c>
      <c r="D18" s="41">
        <v>8.477439379243453</v>
      </c>
      <c r="E18" s="42">
        <v>192731</v>
      </c>
      <c r="F18" s="43">
        <v>0.8820398524525642</v>
      </c>
      <c r="G18" s="43">
        <v>14.062771731668697</v>
      </c>
      <c r="H18" s="43">
        <v>12.328975982410105</v>
      </c>
      <c r="I18" s="41">
        <v>0.8965831307125031</v>
      </c>
      <c r="J18" s="41">
        <v>0.8965831307125031</v>
      </c>
      <c r="K18" s="41">
        <v>8.669602327837051</v>
      </c>
      <c r="L18" s="41">
        <v>7.272162197344442</v>
      </c>
      <c r="M18" s="41">
        <v>1.029040602535336</v>
      </c>
      <c r="N18" s="41">
        <v>1.168476783577094</v>
      </c>
      <c r="O18" s="43">
        <v>5.820982978662589</v>
      </c>
      <c r="P18" s="43">
        <v>6.609732843783597</v>
      </c>
      <c r="Q18" s="43">
        <v>7.290822925010852</v>
      </c>
      <c r="R18" s="44">
        <v>5.656708748246601</v>
      </c>
      <c r="S18" s="41">
        <v>0.11534554437279322</v>
      </c>
    </row>
    <row r="19" spans="1:19" ht="41.25" customHeight="1" thickBot="1">
      <c r="A19" s="145" t="s">
        <v>15</v>
      </c>
      <c r="B19" s="117" t="s">
        <v>54</v>
      </c>
      <c r="C19" s="41">
        <v>0</v>
      </c>
      <c r="D19" s="41">
        <v>0</v>
      </c>
      <c r="E19" s="42">
        <v>416</v>
      </c>
      <c r="F19" s="43">
        <v>1</v>
      </c>
      <c r="G19" s="43">
        <v>29354.086538461535</v>
      </c>
      <c r="H19" s="43">
        <v>99.66048853740746</v>
      </c>
      <c r="I19" s="41">
        <v>0.06097332060165349</v>
      </c>
      <c r="J19" s="41">
        <v>1</v>
      </c>
      <c r="K19" s="41">
        <v>0.06493246884180152</v>
      </c>
      <c r="L19" s="41">
        <v>0.06118103723600272</v>
      </c>
      <c r="M19" s="41">
        <v>0.27914198815431407</v>
      </c>
      <c r="N19" s="41">
        <v>83.83653846153847</v>
      </c>
      <c r="O19" s="43">
        <v>0</v>
      </c>
      <c r="P19" s="43">
        <v>0</v>
      </c>
      <c r="Q19" s="43">
        <v>0</v>
      </c>
      <c r="R19" s="44">
        <v>0</v>
      </c>
      <c r="S19" s="41">
        <v>15.4006157140945</v>
      </c>
    </row>
    <row r="20" spans="1:19" ht="31.5" customHeight="1">
      <c r="A20" s="144" t="s">
        <v>16</v>
      </c>
      <c r="B20" s="33" t="s">
        <v>55</v>
      </c>
      <c r="C20" s="41">
        <v>5.759936616928562</v>
      </c>
      <c r="D20" s="41">
        <v>10.954443417403935</v>
      </c>
      <c r="E20" s="42">
        <v>75385</v>
      </c>
      <c r="F20" s="43">
        <v>0.9087128426432652</v>
      </c>
      <c r="G20" s="43">
        <v>1171.1588996841776</v>
      </c>
      <c r="H20" s="43">
        <v>92.13316289373066</v>
      </c>
      <c r="I20" s="41">
        <v>0.7972675927049827</v>
      </c>
      <c r="J20" s="41">
        <v>0.9928185880318019</v>
      </c>
      <c r="K20" s="41">
        <v>3.932610495493178</v>
      </c>
      <c r="L20" s="41">
        <v>0.8653426927550254</v>
      </c>
      <c r="M20" s="41">
        <v>0.09605353382858398</v>
      </c>
      <c r="N20" s="41">
        <v>1.2891774505239393</v>
      </c>
      <c r="O20" s="43">
        <v>0.8889040952029307</v>
      </c>
      <c r="P20" s="43">
        <v>11.930379545005199</v>
      </c>
      <c r="Q20" s="43">
        <v>1.1124710225860284</v>
      </c>
      <c r="R20" s="44">
        <v>9.254257076988532</v>
      </c>
      <c r="S20" s="41">
        <v>0.2542840185027256</v>
      </c>
    </row>
    <row r="21" spans="1:19" ht="34.5" customHeight="1">
      <c r="A21" s="146" t="s">
        <v>17</v>
      </c>
      <c r="B21" s="33" t="s">
        <v>109</v>
      </c>
      <c r="C21" s="41" t="e">
        <v>#DIV/0!</v>
      </c>
      <c r="D21" s="41" t="e">
        <v>#DIV/0!</v>
      </c>
      <c r="E21" s="42">
        <v>0</v>
      </c>
      <c r="F21" s="43" t="e">
        <v>#DIV/0!</v>
      </c>
      <c r="G21" s="43" t="e">
        <v>#DIV/0!</v>
      </c>
      <c r="H21" s="43" t="e">
        <v>#DIV/0!</v>
      </c>
      <c r="I21" s="41" t="e">
        <v>#DIV/0!</v>
      </c>
      <c r="J21" s="41" t="e">
        <v>#DIV/0!</v>
      </c>
      <c r="K21" s="41" t="e">
        <v>#DIV/0!</v>
      </c>
      <c r="L21" s="41" t="e">
        <v>#DIV/0!</v>
      </c>
      <c r="M21" s="41" t="e">
        <v>#DIV/0!</v>
      </c>
      <c r="N21" s="41" t="e">
        <v>#DIV/0!</v>
      </c>
      <c r="O21" s="43" t="e">
        <v>#DIV/0!</v>
      </c>
      <c r="P21" s="43" t="e">
        <v>#DIV/0!</v>
      </c>
      <c r="Q21" s="43" t="e">
        <v>#DIV/0!</v>
      </c>
      <c r="R21" s="44" t="e">
        <v>#DIV/0!</v>
      </c>
      <c r="S21" s="41" t="e">
        <v>#DIV/0!</v>
      </c>
    </row>
    <row r="22" spans="1:19" ht="42" customHeight="1">
      <c r="A22" s="146" t="s">
        <v>18</v>
      </c>
      <c r="B22" s="33" t="s">
        <v>160</v>
      </c>
      <c r="C22" s="41">
        <v>5.759936616928562</v>
      </c>
      <c r="D22" s="41">
        <v>10.954443417403935</v>
      </c>
      <c r="E22" s="42">
        <v>75385</v>
      </c>
      <c r="F22" s="43">
        <v>0.9087128426432652</v>
      </c>
      <c r="G22" s="43">
        <v>1171.1588996841776</v>
      </c>
      <c r="H22" s="43">
        <v>92.13316289373066</v>
      </c>
      <c r="I22" s="41">
        <v>0.7972675927049827</v>
      </c>
      <c r="J22" s="41">
        <v>0.9928185880318019</v>
      </c>
      <c r="K22" s="41">
        <v>3.932610495493178</v>
      </c>
      <c r="L22" s="41">
        <v>0.8653426927550254</v>
      </c>
      <c r="M22" s="41">
        <v>0.011921313457046435</v>
      </c>
      <c r="N22" s="41">
        <v>0.09053513793872595</v>
      </c>
      <c r="O22" s="43">
        <v>0.1103228994268706</v>
      </c>
      <c r="P22" s="43">
        <v>0.8378354409855876</v>
      </c>
      <c r="Q22" s="43">
        <v>1.1124710225860284</v>
      </c>
      <c r="R22" s="44">
        <v>9.254257076988532</v>
      </c>
      <c r="S22" s="41">
        <v>0.2542840185027256</v>
      </c>
    </row>
  </sheetData>
  <sheetProtection/>
  <mergeCells count="24">
    <mergeCell ref="L5:N5"/>
    <mergeCell ref="O5:O8"/>
    <mergeCell ref="P5:P8"/>
    <mergeCell ref="Q5:Q8"/>
    <mergeCell ref="R5:S5"/>
    <mergeCell ref="L6:L8"/>
    <mergeCell ref="A1:S1"/>
    <mergeCell ref="A2:S2"/>
    <mergeCell ref="A3:S3"/>
    <mergeCell ref="B5:B8"/>
    <mergeCell ref="C5:C8"/>
    <mergeCell ref="M6:M8"/>
    <mergeCell ref="N6:N8"/>
    <mergeCell ref="R6:R8"/>
    <mergeCell ref="S6:S8"/>
    <mergeCell ref="D5:D8"/>
    <mergeCell ref="E5:E8"/>
    <mergeCell ref="F5:F8"/>
    <mergeCell ref="G5:J5"/>
    <mergeCell ref="K5:K8"/>
    <mergeCell ref="G6:G8"/>
    <mergeCell ref="H6:H8"/>
    <mergeCell ref="I6:I8"/>
    <mergeCell ref="J6:J8"/>
  </mergeCells>
  <printOptions/>
  <pageMargins left="0.2" right="0.24" top="0.31" bottom="0.22" header="0.2" footer="0.2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9"/>
  <sheetViews>
    <sheetView zoomScalePageLayoutView="0" workbookViewId="0" topLeftCell="A4">
      <selection activeCell="AC22" sqref="AC22"/>
    </sheetView>
  </sheetViews>
  <sheetFormatPr defaultColWidth="8.8515625" defaultRowHeight="12.75"/>
  <cols>
    <col min="1" max="1" width="4.00390625" style="2" customWidth="1"/>
    <col min="2" max="2" width="16.8515625" style="2" customWidth="1"/>
    <col min="3" max="3" width="3.57421875" style="2" customWidth="1"/>
    <col min="4" max="4" width="8.57421875" style="2" customWidth="1"/>
    <col min="5" max="5" width="10.00390625" style="2" customWidth="1"/>
    <col min="6" max="6" width="9.7109375" style="2" customWidth="1"/>
    <col min="7" max="7" width="9.28125" style="2" customWidth="1"/>
    <col min="8" max="8" width="8.57421875" style="2" customWidth="1"/>
    <col min="9" max="9" width="10.421875" style="2" customWidth="1"/>
    <col min="10" max="10" width="10.8515625" style="2" customWidth="1"/>
    <col min="11" max="11" width="10.00390625" style="2" customWidth="1"/>
    <col min="12" max="12" width="9.421875" style="2" customWidth="1"/>
    <col min="13" max="13" width="8.28125" style="2" customWidth="1"/>
    <col min="14" max="15" width="3.57421875" style="2" customWidth="1"/>
    <col min="16" max="16" width="9.140625" style="2" customWidth="1"/>
    <col min="17" max="17" width="8.28125" style="2" customWidth="1"/>
    <col min="18" max="18" width="9.8515625" style="2" customWidth="1"/>
    <col min="19" max="19" width="4.8515625" style="2" customWidth="1"/>
    <col min="20" max="20" width="10.57421875" style="2" customWidth="1"/>
    <col min="21" max="21" width="9.8515625" style="2" customWidth="1"/>
    <col min="22" max="22" width="8.421875" style="2" customWidth="1"/>
    <col min="23" max="23" width="5.7109375" style="2" customWidth="1"/>
    <col min="24" max="24" width="9.7109375" style="2" customWidth="1"/>
    <col min="25" max="25" width="8.57421875" style="2" customWidth="1"/>
    <col min="26" max="26" width="11.00390625" style="2" customWidth="1"/>
    <col min="27" max="27" width="8.8515625" style="2" customWidth="1"/>
    <col min="28" max="28" width="11.140625" style="2" customWidth="1"/>
    <col min="29" max="29" width="16.57421875" style="2" customWidth="1"/>
    <col min="30" max="30" width="11.00390625" style="2" customWidth="1"/>
    <col min="31" max="31" width="12.57421875" style="2" customWidth="1"/>
    <col min="32" max="16384" width="8.8515625" style="2" customWidth="1"/>
  </cols>
  <sheetData>
    <row r="1" spans="1:25" ht="45" customHeight="1">
      <c r="A1" s="4"/>
      <c r="B1" s="4"/>
      <c r="C1" s="4"/>
      <c r="D1" s="4"/>
      <c r="E1" s="4"/>
      <c r="F1" s="4"/>
      <c r="G1" s="4"/>
      <c r="H1" s="4"/>
      <c r="I1" s="4" t="s">
        <v>92</v>
      </c>
      <c r="J1" s="4"/>
      <c r="K1" s="4"/>
      <c r="L1" s="4"/>
      <c r="M1" s="4"/>
      <c r="N1" s="4"/>
      <c r="O1" s="4"/>
      <c r="P1" s="4"/>
      <c r="Q1" s="565"/>
      <c r="R1" s="565"/>
      <c r="S1" s="565"/>
      <c r="T1" s="565"/>
      <c r="U1" s="565"/>
      <c r="V1" s="565"/>
      <c r="W1" s="92"/>
      <c r="X1" s="92"/>
      <c r="Y1" s="92"/>
    </row>
    <row r="2" spans="1:25" ht="18.75" customHeight="1">
      <c r="A2" s="566" t="s">
        <v>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93"/>
      <c r="X2" s="93"/>
      <c r="Y2" s="93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567" t="s">
        <v>64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128"/>
      <c r="X4" s="128"/>
      <c r="Y4" s="128"/>
    </row>
    <row r="5" spans="1:26" ht="18" thickBot="1">
      <c r="A5" s="4"/>
      <c r="B5" s="4" t="s">
        <v>131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2" t="s">
        <v>45</v>
      </c>
    </row>
    <row r="6" spans="1:27" ht="19.5" customHeight="1" thickTop="1">
      <c r="A6" s="557" t="s">
        <v>2</v>
      </c>
      <c r="B6" s="560" t="s">
        <v>3</v>
      </c>
      <c r="C6" s="563" t="s">
        <v>4</v>
      </c>
      <c r="D6" s="550" t="s">
        <v>132</v>
      </c>
      <c r="E6" s="548" t="s">
        <v>133</v>
      </c>
      <c r="F6" s="550" t="s">
        <v>134</v>
      </c>
      <c r="G6" s="553" t="s">
        <v>5</v>
      </c>
      <c r="H6" s="547"/>
      <c r="I6" s="550" t="s">
        <v>135</v>
      </c>
      <c r="J6" s="553" t="s">
        <v>5</v>
      </c>
      <c r="K6" s="546"/>
      <c r="L6" s="547"/>
      <c r="M6" s="563" t="s">
        <v>136</v>
      </c>
      <c r="N6" s="553" t="s">
        <v>5</v>
      </c>
      <c r="O6" s="546"/>
      <c r="P6" s="554" t="s">
        <v>137</v>
      </c>
      <c r="Q6" s="545" t="s">
        <v>5</v>
      </c>
      <c r="R6" s="546"/>
      <c r="S6" s="547"/>
      <c r="T6" s="526" t="s">
        <v>138</v>
      </c>
      <c r="U6" s="534" t="s">
        <v>139</v>
      </c>
      <c r="V6" s="536" t="s">
        <v>140</v>
      </c>
      <c r="W6" s="536" t="s">
        <v>141</v>
      </c>
      <c r="X6" s="536" t="s">
        <v>83</v>
      </c>
      <c r="Y6" s="526" t="s">
        <v>84</v>
      </c>
      <c r="Z6" s="526" t="s">
        <v>85</v>
      </c>
      <c r="AA6" s="526" t="s">
        <v>86</v>
      </c>
    </row>
    <row r="7" spans="1:27" ht="282.75" customHeight="1">
      <c r="A7" s="558"/>
      <c r="B7" s="561"/>
      <c r="C7" s="564"/>
      <c r="D7" s="551"/>
      <c r="E7" s="549"/>
      <c r="F7" s="551"/>
      <c r="G7" s="541" t="s">
        <v>142</v>
      </c>
      <c r="H7" s="539" t="s">
        <v>143</v>
      </c>
      <c r="I7" s="551"/>
      <c r="J7" s="541" t="s">
        <v>144</v>
      </c>
      <c r="K7" s="541" t="s">
        <v>145</v>
      </c>
      <c r="L7" s="539" t="s">
        <v>146</v>
      </c>
      <c r="M7" s="564"/>
      <c r="N7" s="528" t="s">
        <v>147</v>
      </c>
      <c r="O7" s="543" t="s">
        <v>148</v>
      </c>
      <c r="P7" s="555"/>
      <c r="Q7" s="530" t="s">
        <v>149</v>
      </c>
      <c r="R7" s="528" t="s">
        <v>150</v>
      </c>
      <c r="S7" s="532" t="s">
        <v>151</v>
      </c>
      <c r="T7" s="527"/>
      <c r="U7" s="535"/>
      <c r="V7" s="537"/>
      <c r="W7" s="537"/>
      <c r="X7" s="537"/>
      <c r="Y7" s="527"/>
      <c r="Z7" s="527"/>
      <c r="AA7" s="527"/>
    </row>
    <row r="8" spans="1:27" ht="54.75" customHeight="1" thickBot="1">
      <c r="A8" s="559"/>
      <c r="B8" s="562"/>
      <c r="C8" s="531"/>
      <c r="D8" s="552"/>
      <c r="E8" s="540"/>
      <c r="F8" s="552"/>
      <c r="G8" s="542"/>
      <c r="H8" s="540"/>
      <c r="I8" s="552"/>
      <c r="J8" s="542"/>
      <c r="K8" s="542"/>
      <c r="L8" s="540"/>
      <c r="M8" s="531"/>
      <c r="N8" s="529"/>
      <c r="O8" s="544"/>
      <c r="P8" s="556"/>
      <c r="Q8" s="531"/>
      <c r="R8" s="529"/>
      <c r="S8" s="533"/>
      <c r="T8" s="529"/>
      <c r="U8" s="533"/>
      <c r="V8" s="538"/>
      <c r="W8" s="537"/>
      <c r="X8" s="537"/>
      <c r="Y8" s="527"/>
      <c r="Z8" s="527"/>
      <c r="AA8" s="527"/>
    </row>
    <row r="9" spans="1:27" s="29" customFormat="1" ht="15.75" customHeight="1" thickBot="1" thickTop="1">
      <c r="A9" s="148">
        <v>1</v>
      </c>
      <c r="B9" s="149">
        <v>2</v>
      </c>
      <c r="C9" s="150">
        <v>3</v>
      </c>
      <c r="D9" s="151">
        <v>4</v>
      </c>
      <c r="E9" s="152">
        <v>5</v>
      </c>
      <c r="F9" s="151">
        <v>6</v>
      </c>
      <c r="G9" s="152">
        <v>7</v>
      </c>
      <c r="H9" s="152">
        <v>8</v>
      </c>
      <c r="I9" s="151">
        <v>9</v>
      </c>
      <c r="J9" s="152">
        <v>10</v>
      </c>
      <c r="K9" s="152">
        <v>11</v>
      </c>
      <c r="L9" s="152">
        <v>12</v>
      </c>
      <c r="M9" s="151">
        <v>13</v>
      </c>
      <c r="N9" s="151">
        <v>14</v>
      </c>
      <c r="O9" s="152">
        <v>15</v>
      </c>
      <c r="P9" s="152">
        <v>16</v>
      </c>
      <c r="Q9" s="149">
        <v>17</v>
      </c>
      <c r="R9" s="151">
        <v>18</v>
      </c>
      <c r="S9" s="149">
        <v>19</v>
      </c>
      <c r="T9" s="151">
        <v>20</v>
      </c>
      <c r="U9" s="149">
        <v>21</v>
      </c>
      <c r="V9" s="151">
        <v>22</v>
      </c>
      <c r="W9" s="287">
        <v>23</v>
      </c>
      <c r="X9" s="288">
        <v>24</v>
      </c>
      <c r="Y9" s="289">
        <v>25</v>
      </c>
      <c r="Z9" s="290">
        <v>26</v>
      </c>
      <c r="AA9" s="291">
        <v>27</v>
      </c>
    </row>
    <row r="10" spans="1:32" ht="42.75" customHeight="1">
      <c r="A10" s="13" t="s">
        <v>6</v>
      </c>
      <c r="B10" s="33" t="s">
        <v>124</v>
      </c>
      <c r="C10" s="1">
        <v>100</v>
      </c>
      <c r="D10" s="153">
        <v>310087</v>
      </c>
      <c r="E10" s="153">
        <v>270867</v>
      </c>
      <c r="F10" s="153">
        <v>26344</v>
      </c>
      <c r="G10" s="153">
        <v>12853</v>
      </c>
      <c r="H10" s="153">
        <v>773</v>
      </c>
      <c r="I10" s="153">
        <v>163907</v>
      </c>
      <c r="J10" s="153">
        <v>62870</v>
      </c>
      <c r="K10" s="153">
        <v>108503</v>
      </c>
      <c r="L10" s="153">
        <v>16489</v>
      </c>
      <c r="M10" s="153">
        <v>67265</v>
      </c>
      <c r="N10" s="292"/>
      <c r="O10" s="292"/>
      <c r="P10" s="153">
        <v>105259</v>
      </c>
      <c r="Q10" s="153">
        <v>23187</v>
      </c>
      <c r="R10" s="153">
        <v>13934</v>
      </c>
      <c r="S10" s="292"/>
      <c r="T10" s="153">
        <v>336431</v>
      </c>
      <c r="U10" s="154">
        <v>91149</v>
      </c>
      <c r="V10" s="153">
        <v>4985</v>
      </c>
      <c r="W10" s="293">
        <v>81</v>
      </c>
      <c r="X10" s="155">
        <v>271954</v>
      </c>
      <c r="Y10" s="155">
        <v>232917</v>
      </c>
      <c r="Z10" s="155">
        <v>262943</v>
      </c>
      <c r="AA10" s="156">
        <v>241469</v>
      </c>
      <c r="AB10" s="38"/>
      <c r="AC10" s="38"/>
      <c r="AD10" s="38"/>
      <c r="AE10" s="38"/>
      <c r="AF10" s="38"/>
    </row>
    <row r="11" spans="1:32" ht="63" customHeight="1">
      <c r="A11" s="13" t="s">
        <v>7</v>
      </c>
      <c r="B11" s="33" t="s">
        <v>125</v>
      </c>
      <c r="C11" s="1">
        <v>100</v>
      </c>
      <c r="D11" s="154">
        <v>676502</v>
      </c>
      <c r="E11" s="154">
        <v>586609</v>
      </c>
      <c r="F11" s="154">
        <v>74734</v>
      </c>
      <c r="G11" s="154">
        <v>50768</v>
      </c>
      <c r="H11" s="154">
        <v>2862</v>
      </c>
      <c r="I11" s="154">
        <v>360011</v>
      </c>
      <c r="J11" s="154">
        <v>299718</v>
      </c>
      <c r="K11" s="154">
        <v>3672</v>
      </c>
      <c r="L11" s="154">
        <v>13560</v>
      </c>
      <c r="M11" s="154">
        <v>339552</v>
      </c>
      <c r="N11" s="292"/>
      <c r="O11" s="292"/>
      <c r="P11" s="154">
        <v>51673</v>
      </c>
      <c r="Q11" s="154">
        <v>3285</v>
      </c>
      <c r="R11" s="154">
        <v>11559</v>
      </c>
      <c r="S11" s="292"/>
      <c r="T11" s="154">
        <v>751236</v>
      </c>
      <c r="U11" s="154">
        <v>504565</v>
      </c>
      <c r="V11" s="153">
        <v>2811</v>
      </c>
      <c r="W11" s="292">
        <v>198</v>
      </c>
      <c r="X11" s="155">
        <v>605686</v>
      </c>
      <c r="Y11" s="155">
        <v>504565</v>
      </c>
      <c r="Z11" s="155">
        <v>598027</v>
      </c>
      <c r="AA11" s="156">
        <v>531568</v>
      </c>
      <c r="AB11" s="38"/>
      <c r="AC11" s="38"/>
      <c r="AD11" s="38"/>
      <c r="AE11" s="38"/>
      <c r="AF11" s="38"/>
    </row>
    <row r="12" spans="1:32" ht="71.25" customHeight="1" thickBot="1">
      <c r="A12" s="294">
        <v>3</v>
      </c>
      <c r="B12" s="37" t="s">
        <v>110</v>
      </c>
      <c r="C12" s="295">
        <v>100</v>
      </c>
      <c r="D12" s="154">
        <v>33741</v>
      </c>
      <c r="E12" s="154">
        <v>15310</v>
      </c>
      <c r="F12" s="154">
        <v>3194729</v>
      </c>
      <c r="G12" s="154">
        <v>13428</v>
      </c>
      <c r="H12" s="154">
        <v>25464</v>
      </c>
      <c r="I12" s="154">
        <v>2278835</v>
      </c>
      <c r="J12" s="154">
        <v>1500000</v>
      </c>
      <c r="K12" s="154">
        <v>254570</v>
      </c>
      <c r="L12" s="154">
        <v>450000</v>
      </c>
      <c r="M12" s="154">
        <v>21362</v>
      </c>
      <c r="N12" s="296"/>
      <c r="O12" s="296"/>
      <c r="P12" s="154">
        <v>928273</v>
      </c>
      <c r="Q12" s="154">
        <v>27231</v>
      </c>
      <c r="R12" s="154">
        <v>23810</v>
      </c>
      <c r="S12" s="296"/>
      <c r="T12" s="154">
        <v>3228470</v>
      </c>
      <c r="U12" s="154">
        <v>39094</v>
      </c>
      <c r="V12" s="154">
        <v>98273</v>
      </c>
      <c r="W12" s="296">
        <v>18</v>
      </c>
      <c r="X12" s="156">
        <v>389922</v>
      </c>
      <c r="Y12" s="156">
        <v>39094</v>
      </c>
      <c r="Z12" s="156">
        <v>272221</v>
      </c>
      <c r="AA12" s="156">
        <v>183825</v>
      </c>
      <c r="AB12" s="38"/>
      <c r="AC12" s="38"/>
      <c r="AD12" s="38"/>
      <c r="AE12" s="38"/>
      <c r="AF12" s="38"/>
    </row>
    <row r="13" spans="1:27" ht="21.75" customHeight="1" thickBot="1">
      <c r="A13" s="121"/>
      <c r="B13" s="297" t="s">
        <v>43</v>
      </c>
      <c r="C13" s="298"/>
      <c r="D13" s="299">
        <f aca="true" t="shared" si="0" ref="D13:Y13">SUM(D10:D12)</f>
        <v>1020330</v>
      </c>
      <c r="E13" s="299">
        <f t="shared" si="0"/>
        <v>872786</v>
      </c>
      <c r="F13" s="299">
        <f t="shared" si="0"/>
        <v>3295807</v>
      </c>
      <c r="G13" s="299">
        <f t="shared" si="0"/>
        <v>77049</v>
      </c>
      <c r="H13" s="299">
        <f t="shared" si="0"/>
        <v>29099</v>
      </c>
      <c r="I13" s="299">
        <f t="shared" si="0"/>
        <v>2802753</v>
      </c>
      <c r="J13" s="299">
        <f t="shared" si="0"/>
        <v>1862588</v>
      </c>
      <c r="K13" s="299">
        <f t="shared" si="0"/>
        <v>366745</v>
      </c>
      <c r="L13" s="299">
        <f t="shared" si="0"/>
        <v>480049</v>
      </c>
      <c r="M13" s="299">
        <f t="shared" si="0"/>
        <v>428179</v>
      </c>
      <c r="N13" s="299">
        <f t="shared" si="0"/>
        <v>0</v>
      </c>
      <c r="O13" s="299">
        <f t="shared" si="0"/>
        <v>0</v>
      </c>
      <c r="P13" s="299">
        <f t="shared" si="0"/>
        <v>1085205</v>
      </c>
      <c r="Q13" s="299">
        <f t="shared" si="0"/>
        <v>53703</v>
      </c>
      <c r="R13" s="299">
        <f t="shared" si="0"/>
        <v>49303</v>
      </c>
      <c r="S13" s="299">
        <f t="shared" si="0"/>
        <v>0</v>
      </c>
      <c r="T13" s="299">
        <f t="shared" si="0"/>
        <v>4316137</v>
      </c>
      <c r="U13" s="299">
        <f t="shared" si="0"/>
        <v>634808</v>
      </c>
      <c r="V13" s="299">
        <f t="shared" si="0"/>
        <v>106069</v>
      </c>
      <c r="W13" s="299">
        <f t="shared" si="0"/>
        <v>297</v>
      </c>
      <c r="X13" s="300">
        <f t="shared" si="0"/>
        <v>1267562</v>
      </c>
      <c r="Y13" s="299">
        <f t="shared" si="0"/>
        <v>776576</v>
      </c>
      <c r="Z13" s="299">
        <f>SUM(Z10:Z12)</f>
        <v>1133191</v>
      </c>
      <c r="AA13" s="301">
        <f>SUM(AA10:AA12)</f>
        <v>956862</v>
      </c>
    </row>
    <row r="14" spans="1:25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302"/>
      <c r="B15" s="9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7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ht="17.25">
      <c r="I19" s="303"/>
    </row>
  </sheetData>
  <sheetProtection/>
  <mergeCells count="35">
    <mergeCell ref="A6:A8"/>
    <mergeCell ref="B6:B8"/>
    <mergeCell ref="C6:C8"/>
    <mergeCell ref="D6:D8"/>
    <mergeCell ref="Q1:V1"/>
    <mergeCell ref="A2:V2"/>
    <mergeCell ref="A3:V3"/>
    <mergeCell ref="A4:V4"/>
    <mergeCell ref="J6:L6"/>
    <mergeCell ref="M6:M8"/>
    <mergeCell ref="E6:E8"/>
    <mergeCell ref="F6:F8"/>
    <mergeCell ref="G6:H6"/>
    <mergeCell ref="I6:I8"/>
    <mergeCell ref="N6:O6"/>
    <mergeCell ref="P6:P8"/>
    <mergeCell ref="G7:G8"/>
    <mergeCell ref="H7:H8"/>
    <mergeCell ref="J7:J8"/>
    <mergeCell ref="K7:K8"/>
    <mergeCell ref="L7:L8"/>
    <mergeCell ref="O7:O8"/>
    <mergeCell ref="Z6:Z8"/>
    <mergeCell ref="X6:X8"/>
    <mergeCell ref="T6:T8"/>
    <mergeCell ref="Q6:S6"/>
    <mergeCell ref="AA6:AA8"/>
    <mergeCell ref="N7:N8"/>
    <mergeCell ref="Q7:Q8"/>
    <mergeCell ref="R7:R8"/>
    <mergeCell ref="S7:S8"/>
    <mergeCell ref="Y6:Y8"/>
    <mergeCell ref="U6:U8"/>
    <mergeCell ref="V6:V8"/>
    <mergeCell ref="W6:W8"/>
  </mergeCells>
  <printOptions/>
  <pageMargins left="0.7086614173228347" right="0.7086614173228347" top="0.24" bottom="0.29" header="0.31496062992125984" footer="0.31496062992125984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7">
      <selection activeCell="E11" sqref="E11"/>
    </sheetView>
  </sheetViews>
  <sheetFormatPr defaultColWidth="9.140625" defaultRowHeight="12.75"/>
  <cols>
    <col min="1" max="1" width="3.8515625" style="2" customWidth="1"/>
    <col min="2" max="2" width="28.140625" style="2" customWidth="1"/>
    <col min="3" max="11" width="9.421875" style="2" customWidth="1"/>
    <col min="12" max="12" width="10.140625" style="2" customWidth="1"/>
    <col min="13" max="17" width="9.421875" style="2" customWidth="1"/>
    <col min="18" max="18" width="11.421875" style="2" customWidth="1"/>
    <col min="19" max="19" width="9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spans="1:19" ht="4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.75" customHeight="1">
      <c r="A2" s="566" t="s">
        <v>20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</row>
    <row r="3" spans="1:19" s="3" customFormat="1" ht="33" customHeight="1">
      <c r="A3" s="429" t="s">
        <v>111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ht="30" customHeight="1" thickBot="1">
      <c r="A4" s="22" t="s">
        <v>131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 t="s">
        <v>45</v>
      </c>
      <c r="R4" s="22"/>
      <c r="S4" s="22"/>
    </row>
    <row r="5" spans="1:19" ht="3" customHeight="1">
      <c r="A5" s="603" t="s">
        <v>2</v>
      </c>
      <c r="B5" s="585" t="s">
        <v>3</v>
      </c>
      <c r="C5" s="582" t="s">
        <v>22</v>
      </c>
      <c r="D5" s="588" t="s">
        <v>23</v>
      </c>
      <c r="E5" s="591" t="s">
        <v>24</v>
      </c>
      <c r="F5" s="572" t="s">
        <v>25</v>
      </c>
      <c r="G5" s="575"/>
      <c r="H5" s="575"/>
      <c r="I5" s="575"/>
      <c r="J5" s="575"/>
      <c r="K5" s="576" t="s">
        <v>26</v>
      </c>
      <c r="L5" s="579"/>
      <c r="M5" s="580"/>
      <c r="N5" s="581"/>
      <c r="O5" s="582" t="s">
        <v>27</v>
      </c>
      <c r="P5" s="582" t="s">
        <v>42</v>
      </c>
      <c r="Q5" s="596" t="s">
        <v>29</v>
      </c>
      <c r="R5" s="599"/>
      <c r="S5" s="600"/>
    </row>
    <row r="6" spans="1:19" ht="282.75" customHeight="1">
      <c r="A6" s="604"/>
      <c r="B6" s="586"/>
      <c r="C6" s="583"/>
      <c r="D6" s="589"/>
      <c r="E6" s="592"/>
      <c r="F6" s="573"/>
      <c r="G6" s="601" t="s">
        <v>30</v>
      </c>
      <c r="H6" s="594" t="s">
        <v>31</v>
      </c>
      <c r="I6" s="594" t="s">
        <v>32</v>
      </c>
      <c r="J6" s="594" t="s">
        <v>33</v>
      </c>
      <c r="K6" s="577"/>
      <c r="L6" s="594" t="s">
        <v>34</v>
      </c>
      <c r="M6" s="594" t="s">
        <v>35</v>
      </c>
      <c r="N6" s="594" t="s">
        <v>36</v>
      </c>
      <c r="O6" s="583"/>
      <c r="P6" s="583"/>
      <c r="Q6" s="597"/>
      <c r="R6" s="568" t="s">
        <v>37</v>
      </c>
      <c r="S6" s="570" t="s">
        <v>38</v>
      </c>
    </row>
    <row r="7" spans="1:19" ht="148.5" customHeight="1" thickBot="1">
      <c r="A7" s="605"/>
      <c r="B7" s="587"/>
      <c r="C7" s="584"/>
      <c r="D7" s="590"/>
      <c r="E7" s="593"/>
      <c r="F7" s="574"/>
      <c r="G7" s="602"/>
      <c r="H7" s="595"/>
      <c r="I7" s="595"/>
      <c r="J7" s="595"/>
      <c r="K7" s="578"/>
      <c r="L7" s="595"/>
      <c r="M7" s="595"/>
      <c r="N7" s="595"/>
      <c r="O7" s="584"/>
      <c r="P7" s="584"/>
      <c r="Q7" s="598"/>
      <c r="R7" s="569"/>
      <c r="S7" s="571"/>
    </row>
    <row r="8" spans="1:19" s="29" customFormat="1" ht="15.75" customHeight="1" thickTop="1">
      <c r="A8" s="159">
        <v>1</v>
      </c>
      <c r="B8" s="159">
        <v>2</v>
      </c>
      <c r="C8" s="160">
        <v>3</v>
      </c>
      <c r="D8" s="161">
        <v>4</v>
      </c>
      <c r="E8" s="162">
        <v>5</v>
      </c>
      <c r="F8" s="161">
        <v>6</v>
      </c>
      <c r="G8" s="162">
        <v>7</v>
      </c>
      <c r="H8" s="162">
        <v>8</v>
      </c>
      <c r="I8" s="162">
        <v>9</v>
      </c>
      <c r="J8" s="162">
        <v>10</v>
      </c>
      <c r="K8" s="161">
        <v>11</v>
      </c>
      <c r="L8" s="162">
        <v>12</v>
      </c>
      <c r="M8" s="162">
        <v>13</v>
      </c>
      <c r="N8" s="162">
        <v>14</v>
      </c>
      <c r="O8" s="161">
        <v>15</v>
      </c>
      <c r="P8" s="163">
        <v>16</v>
      </c>
      <c r="Q8" s="161">
        <v>17</v>
      </c>
      <c r="R8" s="162">
        <v>18</v>
      </c>
      <c r="S8" s="164">
        <v>19</v>
      </c>
    </row>
    <row r="9" spans="1:19" ht="32.25" customHeight="1">
      <c r="A9" s="13" t="s">
        <v>6</v>
      </c>
      <c r="B9" s="33" t="s">
        <v>124</v>
      </c>
      <c r="C9" s="30">
        <v>0.007343790079708148</v>
      </c>
      <c r="D9" s="30">
        <v>0.2502778859764961</v>
      </c>
      <c r="E9" s="1">
        <v>26344</v>
      </c>
      <c r="F9" s="30">
        <v>1</v>
      </c>
      <c r="G9" s="31">
        <v>1177.0687822654115</v>
      </c>
      <c r="H9" s="31">
        <v>92.16956820269237</v>
      </c>
      <c r="I9" s="30">
        <v>7.068917928149394</v>
      </c>
      <c r="J9" s="30">
        <v>9.969896925001079</v>
      </c>
      <c r="K9" s="30">
        <v>2.436735300676429</v>
      </c>
      <c r="L9" s="31">
        <v>0.5285839135468433</v>
      </c>
      <c r="M9" s="31">
        <v>0.241074333170235</v>
      </c>
      <c r="N9" s="31">
        <v>2.6463338510894654</v>
      </c>
      <c r="O9" s="31">
        <v>1.318451711871355</v>
      </c>
      <c r="P9" s="31">
        <v>14.47297748486652</v>
      </c>
      <c r="Q9" s="31">
        <v>3.041358819330474</v>
      </c>
      <c r="R9" s="30">
        <v>5.4690671318390764</v>
      </c>
      <c r="S9" s="106">
        <v>1.0525724953784767</v>
      </c>
    </row>
    <row r="10" spans="1:19" ht="33.75" customHeight="1">
      <c r="A10" s="13" t="s">
        <v>7</v>
      </c>
      <c r="B10" s="33" t="s">
        <v>125</v>
      </c>
      <c r="C10" s="30">
        <v>0.05538675904243996</v>
      </c>
      <c r="D10" s="30">
        <v>1.4462872293073752</v>
      </c>
      <c r="E10" s="1">
        <v>74734</v>
      </c>
      <c r="F10" s="30">
        <v>1</v>
      </c>
      <c r="G10" s="31">
        <v>905.213155993256</v>
      </c>
      <c r="H10" s="31">
        <v>90.05186119941004</v>
      </c>
      <c r="I10" s="30">
        <v>109.5923896499239</v>
      </c>
      <c r="J10" s="30">
        <v>212.95677321156774</v>
      </c>
      <c r="K10" s="30">
        <v>1.0602529214965601</v>
      </c>
      <c r="L10" s="31">
        <v>0.5321654629254606</v>
      </c>
      <c r="M10" s="31">
        <v>0.6399868594455346</v>
      </c>
      <c r="N10" s="31">
        <v>5.17914239523724</v>
      </c>
      <c r="O10" s="31">
        <v>0.35654535330460846</v>
      </c>
      <c r="P10" s="31">
        <v>2.8853704226436396</v>
      </c>
      <c r="Q10" s="31">
        <v>0.7808094752660336</v>
      </c>
      <c r="R10" s="30">
        <v>0.5571135532587477</v>
      </c>
      <c r="S10" s="106">
        <v>1.0867029063000853</v>
      </c>
    </row>
    <row r="11" spans="1:19" ht="51.75" customHeight="1">
      <c r="A11" s="157">
        <v>3</v>
      </c>
      <c r="B11" s="33" t="s">
        <v>110</v>
      </c>
      <c r="C11" s="30">
        <v>0.027431585320266776</v>
      </c>
      <c r="D11" s="30">
        <v>3.441583456590895</v>
      </c>
      <c r="E11" s="1">
        <v>3194729</v>
      </c>
      <c r="F11" s="30">
        <v>1</v>
      </c>
      <c r="G11" s="31">
        <v>1.05614592035819</v>
      </c>
      <c r="H11" s="31">
        <v>1.0451080542795814</v>
      </c>
      <c r="I11" s="30">
        <v>83.68532187580331</v>
      </c>
      <c r="J11" s="30">
        <v>84.46979545371084</v>
      </c>
      <c r="K11" s="30">
        <v>106.67704334800112</v>
      </c>
      <c r="L11" s="31">
        <v>67.53904744969029</v>
      </c>
      <c r="M11" s="31">
        <v>0.012047908727553281</v>
      </c>
      <c r="N11" s="31">
        <v>0.016348610897080573</v>
      </c>
      <c r="O11" s="31">
        <v>3.0285571555298603</v>
      </c>
      <c r="P11" s="31">
        <v>4.109651196318614</v>
      </c>
      <c r="Q11" s="31">
        <v>4.312422794980768</v>
      </c>
      <c r="R11" s="30">
        <v>251.37617025630533</v>
      </c>
      <c r="S11" s="106">
        <v>0.41671950799421636</v>
      </c>
    </row>
    <row r="12" spans="1:19" ht="18" customHeight="1" thickBot="1">
      <c r="A12" s="95"/>
      <c r="B12" s="165"/>
      <c r="C12" s="30"/>
      <c r="D12" s="30"/>
      <c r="E12" s="1"/>
      <c r="F12" s="30"/>
      <c r="G12" s="31"/>
      <c r="H12" s="31"/>
      <c r="I12" s="30"/>
      <c r="J12" s="30"/>
      <c r="K12" s="30"/>
      <c r="L12" s="31"/>
      <c r="M12" s="31"/>
      <c r="N12" s="31"/>
      <c r="O12" s="31"/>
      <c r="P12" s="31"/>
      <c r="Q12" s="31"/>
      <c r="R12" s="30"/>
      <c r="S12" s="106"/>
    </row>
    <row r="13" spans="1:19" ht="17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7.25">
      <c r="A14" s="4"/>
      <c r="B14" s="94"/>
      <c r="C14" s="9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7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sheetProtection/>
  <mergeCells count="24">
    <mergeCell ref="A2:S2"/>
    <mergeCell ref="A3:S3"/>
    <mergeCell ref="Q5:Q7"/>
    <mergeCell ref="R5:S5"/>
    <mergeCell ref="L6:L7"/>
    <mergeCell ref="G6:G7"/>
    <mergeCell ref="H6:H7"/>
    <mergeCell ref="I6:I7"/>
    <mergeCell ref="J6:J7"/>
    <mergeCell ref="A5:A7"/>
    <mergeCell ref="B5:B7"/>
    <mergeCell ref="C5:C7"/>
    <mergeCell ref="D5:D7"/>
    <mergeCell ref="E5:E7"/>
    <mergeCell ref="M6:M7"/>
    <mergeCell ref="N6:N7"/>
    <mergeCell ref="R6:R7"/>
    <mergeCell ref="S6:S7"/>
    <mergeCell ref="F5:F7"/>
    <mergeCell ref="G5:J5"/>
    <mergeCell ref="K5:K7"/>
    <mergeCell ref="L5:N5"/>
    <mergeCell ref="O5:O7"/>
    <mergeCell ref="P5:P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X7">
      <selection activeCell="AE15" sqref="AE15"/>
    </sheetView>
  </sheetViews>
  <sheetFormatPr defaultColWidth="9.140625" defaultRowHeight="12.75"/>
  <cols>
    <col min="1" max="1" width="3.7109375" style="2" customWidth="1"/>
    <col min="2" max="2" width="22.8515625" style="2" customWidth="1"/>
    <col min="3" max="3" width="4.8515625" style="2" customWidth="1"/>
    <col min="4" max="4" width="9.140625" style="2" customWidth="1"/>
    <col min="5" max="5" width="9.421875" style="2" customWidth="1"/>
    <col min="6" max="6" width="9.8515625" style="2" customWidth="1"/>
    <col min="7" max="8" width="9.28125" style="2" customWidth="1"/>
    <col min="9" max="9" width="9.8515625" style="2" customWidth="1"/>
    <col min="10" max="10" width="8.57421875" style="2" customWidth="1"/>
    <col min="11" max="11" width="9.00390625" style="2" customWidth="1"/>
    <col min="12" max="12" width="7.7109375" style="2" customWidth="1"/>
    <col min="13" max="13" width="9.00390625" style="2" customWidth="1"/>
    <col min="14" max="14" width="5.00390625" style="2" customWidth="1"/>
    <col min="15" max="15" width="5.28125" style="2" customWidth="1"/>
    <col min="16" max="16" width="8.140625" style="2" customWidth="1"/>
    <col min="17" max="17" width="8.00390625" style="2" customWidth="1"/>
    <col min="18" max="18" width="7.421875" style="2" customWidth="1"/>
    <col min="19" max="19" width="5.8515625" style="2" customWidth="1"/>
    <col min="20" max="20" width="9.8515625" style="2" customWidth="1"/>
    <col min="21" max="21" width="9.421875" style="2" customWidth="1"/>
    <col min="22" max="22" width="9.28125" style="2" customWidth="1"/>
    <col min="23" max="23" width="6.8515625" style="2" customWidth="1"/>
    <col min="24" max="24" width="9.57421875" style="2" customWidth="1"/>
    <col min="25" max="26" width="10.57421875" style="2" customWidth="1"/>
    <col min="27" max="27" width="9.28125" style="2" customWidth="1"/>
    <col min="28" max="28" width="15.57421875" style="2" customWidth="1"/>
    <col min="29" max="29" width="12.00390625" style="2" customWidth="1"/>
    <col min="30" max="30" width="9.140625" style="2" customWidth="1"/>
    <col min="31" max="31" width="12.140625" style="2" customWidth="1"/>
    <col min="32" max="16384" width="9.14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5" ht="17.25">
      <c r="B5" s="4" t="s">
        <v>165</v>
      </c>
      <c r="Y5" s="2" t="s">
        <v>56</v>
      </c>
    </row>
    <row r="6" spans="1:27" ht="27.75" customHeight="1">
      <c r="A6" s="418" t="s">
        <v>2</v>
      </c>
      <c r="B6" s="470" t="s">
        <v>3</v>
      </c>
      <c r="C6" s="466" t="s">
        <v>4</v>
      </c>
      <c r="D6" s="466" t="s">
        <v>132</v>
      </c>
      <c r="E6" s="466" t="s">
        <v>133</v>
      </c>
      <c r="F6" s="466" t="s">
        <v>134</v>
      </c>
      <c r="G6" s="470" t="s">
        <v>5</v>
      </c>
      <c r="H6" s="470"/>
      <c r="I6" s="466" t="s">
        <v>135</v>
      </c>
      <c r="J6" s="470" t="s">
        <v>5</v>
      </c>
      <c r="K6" s="470"/>
      <c r="L6" s="470"/>
      <c r="M6" s="466" t="s">
        <v>136</v>
      </c>
      <c r="N6" s="424" t="s">
        <v>5</v>
      </c>
      <c r="O6" s="424"/>
      <c r="P6" s="418" t="s">
        <v>137</v>
      </c>
      <c r="Q6" s="424" t="s">
        <v>5</v>
      </c>
      <c r="R6" s="424"/>
      <c r="S6" s="424"/>
      <c r="T6" s="466" t="s">
        <v>138</v>
      </c>
      <c r="U6" s="418" t="s">
        <v>139</v>
      </c>
      <c r="V6" s="418" t="s">
        <v>140</v>
      </c>
      <c r="W6" s="418" t="s">
        <v>141</v>
      </c>
      <c r="X6" s="418" t="s">
        <v>83</v>
      </c>
      <c r="Y6" s="418" t="s">
        <v>84</v>
      </c>
      <c r="Z6" s="418" t="s">
        <v>85</v>
      </c>
      <c r="AA6" s="418" t="s">
        <v>86</v>
      </c>
    </row>
    <row r="7" spans="1:27" ht="239.25" customHeight="1">
      <c r="A7" s="418"/>
      <c r="B7" s="470"/>
      <c r="C7" s="466"/>
      <c r="D7" s="466"/>
      <c r="E7" s="466"/>
      <c r="F7" s="466"/>
      <c r="G7" s="466" t="s">
        <v>142</v>
      </c>
      <c r="H7" s="466" t="s">
        <v>143</v>
      </c>
      <c r="I7" s="466"/>
      <c r="J7" s="466" t="s">
        <v>144</v>
      </c>
      <c r="K7" s="466" t="s">
        <v>145</v>
      </c>
      <c r="L7" s="466" t="s">
        <v>146</v>
      </c>
      <c r="M7" s="466"/>
      <c r="N7" s="466" t="s">
        <v>147</v>
      </c>
      <c r="O7" s="466" t="s">
        <v>148</v>
      </c>
      <c r="P7" s="418"/>
      <c r="Q7" s="418" t="s">
        <v>149</v>
      </c>
      <c r="R7" s="418" t="s">
        <v>150</v>
      </c>
      <c r="S7" s="418" t="s">
        <v>151</v>
      </c>
      <c r="T7" s="466"/>
      <c r="U7" s="418"/>
      <c r="V7" s="418"/>
      <c r="W7" s="418"/>
      <c r="X7" s="418"/>
      <c r="Y7" s="418"/>
      <c r="Z7" s="418"/>
      <c r="AA7" s="418"/>
    </row>
    <row r="8" spans="1:27" ht="15" customHeight="1">
      <c r="A8" s="418"/>
      <c r="B8" s="470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18"/>
      <c r="Q8" s="418"/>
      <c r="R8" s="418"/>
      <c r="S8" s="418"/>
      <c r="T8" s="466"/>
      <c r="U8" s="418"/>
      <c r="V8" s="418"/>
      <c r="W8" s="418"/>
      <c r="X8" s="418"/>
      <c r="Y8" s="418"/>
      <c r="Z8" s="418"/>
      <c r="AA8" s="418"/>
    </row>
    <row r="9" spans="1:27" s="29" customFormat="1" ht="14.25" customHeight="1" thickBo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  <c r="O9" s="115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5">
        <v>26</v>
      </c>
      <c r="AA9" s="304">
        <v>27</v>
      </c>
    </row>
    <row r="10" spans="1:32" ht="33" customHeight="1">
      <c r="A10" s="11" t="s">
        <v>6</v>
      </c>
      <c r="B10" s="46" t="s">
        <v>65</v>
      </c>
      <c r="C10" s="12">
        <v>100</v>
      </c>
      <c r="D10" s="305">
        <v>367322.4</v>
      </c>
      <c r="E10" s="305">
        <v>367295.6</v>
      </c>
      <c r="F10" s="305">
        <v>486167</v>
      </c>
      <c r="G10" s="305">
        <v>15007.8</v>
      </c>
      <c r="H10" s="305">
        <v>83684</v>
      </c>
      <c r="I10" s="305">
        <v>662085.4</v>
      </c>
      <c r="J10" s="305">
        <v>63962</v>
      </c>
      <c r="K10" s="305">
        <v>436190.7</v>
      </c>
      <c r="L10" s="305">
        <v>9594</v>
      </c>
      <c r="M10" s="305">
        <v>146617.6</v>
      </c>
      <c r="N10" s="305">
        <v>0</v>
      </c>
      <c r="O10" s="305">
        <v>0</v>
      </c>
      <c r="P10" s="305">
        <v>44786.4</v>
      </c>
      <c r="Q10" s="305">
        <v>3030.8</v>
      </c>
      <c r="R10" s="305">
        <v>0</v>
      </c>
      <c r="S10" s="305">
        <v>0</v>
      </c>
      <c r="T10" s="305">
        <v>853489.4</v>
      </c>
      <c r="U10" s="305">
        <v>76253.3</v>
      </c>
      <c r="V10" s="305">
        <v>-77376.5</v>
      </c>
      <c r="W10" s="306">
        <v>271</v>
      </c>
      <c r="X10" s="305">
        <v>739462</v>
      </c>
      <c r="Y10" s="305">
        <v>76253.3</v>
      </c>
      <c r="Z10" s="305">
        <v>816838.5</v>
      </c>
      <c r="AA10" s="305">
        <v>809936.1</v>
      </c>
      <c r="AB10" s="174"/>
      <c r="AC10" s="174"/>
      <c r="AD10" s="174"/>
      <c r="AE10" s="174"/>
      <c r="AF10" s="174"/>
    </row>
    <row r="11" spans="1:32" ht="40.5" customHeight="1">
      <c r="A11" s="13" t="s">
        <v>7</v>
      </c>
      <c r="B11" s="33" t="s">
        <v>105</v>
      </c>
      <c r="C11" s="1">
        <v>100</v>
      </c>
      <c r="D11" s="307">
        <v>0</v>
      </c>
      <c r="E11" s="307">
        <v>0</v>
      </c>
      <c r="F11" s="307">
        <v>9733</v>
      </c>
      <c r="G11" s="307">
        <v>7485</v>
      </c>
      <c r="H11" s="307">
        <v>2248</v>
      </c>
      <c r="I11" s="307">
        <v>5777</v>
      </c>
      <c r="J11" s="307">
        <v>100</v>
      </c>
      <c r="K11" s="307">
        <v>93</v>
      </c>
      <c r="L11" s="307">
        <v>5584</v>
      </c>
      <c r="M11" s="307">
        <v>0</v>
      </c>
      <c r="N11" s="307">
        <v>0</v>
      </c>
      <c r="O11" s="307">
        <v>0</v>
      </c>
      <c r="P11" s="307">
        <v>3956</v>
      </c>
      <c r="Q11" s="307">
        <v>978</v>
      </c>
      <c r="R11" s="307">
        <v>1233</v>
      </c>
      <c r="S11" s="307">
        <v>0</v>
      </c>
      <c r="T11" s="307">
        <v>9733</v>
      </c>
      <c r="U11" s="307">
        <v>15487</v>
      </c>
      <c r="V11" s="307">
        <v>364</v>
      </c>
      <c r="W11" s="308">
        <v>11</v>
      </c>
      <c r="X11" s="307">
        <v>31818</v>
      </c>
      <c r="Y11" s="307">
        <v>15487</v>
      </c>
      <c r="Z11" s="307">
        <v>31363</v>
      </c>
      <c r="AA11" s="307">
        <v>31363</v>
      </c>
      <c r="AB11" s="174"/>
      <c r="AC11" s="174"/>
      <c r="AD11" s="174"/>
      <c r="AE11" s="174"/>
      <c r="AF11" s="174"/>
    </row>
    <row r="12" spans="1:32" ht="48" customHeight="1">
      <c r="A12" s="13" t="s">
        <v>8</v>
      </c>
      <c r="B12" s="33" t="s">
        <v>106</v>
      </c>
      <c r="C12" s="76">
        <v>100</v>
      </c>
      <c r="D12" s="305">
        <v>25775.7</v>
      </c>
      <c r="E12" s="305">
        <v>25775.7</v>
      </c>
      <c r="F12" s="305">
        <v>45976.1</v>
      </c>
      <c r="G12" s="305">
        <v>0</v>
      </c>
      <c r="H12" s="305">
        <v>39048.2</v>
      </c>
      <c r="I12" s="305">
        <v>68064.1</v>
      </c>
      <c r="J12" s="305">
        <v>36150</v>
      </c>
      <c r="K12" s="305">
        <v>31914</v>
      </c>
      <c r="L12" s="305">
        <v>0</v>
      </c>
      <c r="M12" s="305">
        <v>0</v>
      </c>
      <c r="N12" s="305">
        <v>0</v>
      </c>
      <c r="O12" s="305">
        <v>0</v>
      </c>
      <c r="P12" s="305">
        <v>3687.7</v>
      </c>
      <c r="Q12" s="305">
        <v>2267.4</v>
      </c>
      <c r="R12" s="305">
        <v>578</v>
      </c>
      <c r="S12" s="305">
        <v>0</v>
      </c>
      <c r="T12" s="305">
        <v>71751.8</v>
      </c>
      <c r="U12" s="305">
        <v>347284</v>
      </c>
      <c r="V12" s="305">
        <v>7399.8</v>
      </c>
      <c r="W12" s="306">
        <v>218</v>
      </c>
      <c r="X12" s="305">
        <v>347284</v>
      </c>
      <c r="Y12" s="305">
        <v>312718.5</v>
      </c>
      <c r="Z12" s="305">
        <v>338034.1</v>
      </c>
      <c r="AA12" s="305">
        <v>338034.1</v>
      </c>
      <c r="AB12" s="174"/>
      <c r="AC12" s="174"/>
      <c r="AD12" s="174"/>
      <c r="AE12" s="174"/>
      <c r="AF12" s="174"/>
    </row>
    <row r="13" spans="1:32" ht="34.5" customHeight="1">
      <c r="A13" s="13" t="s">
        <v>9</v>
      </c>
      <c r="B13" s="37" t="s">
        <v>80</v>
      </c>
      <c r="C13" s="1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4"/>
      <c r="W13" s="1"/>
      <c r="X13" s="88"/>
      <c r="Y13" s="1"/>
      <c r="Z13" s="309"/>
      <c r="AA13" s="258"/>
      <c r="AB13" s="174"/>
      <c r="AC13" s="174"/>
      <c r="AD13" s="174"/>
      <c r="AE13" s="174"/>
      <c r="AF13" s="174"/>
    </row>
    <row r="14" spans="1:27" ht="18" customHeight="1" thickBot="1">
      <c r="A14" s="139"/>
      <c r="B14" s="310" t="s">
        <v>43</v>
      </c>
      <c r="C14" s="311"/>
      <c r="D14" s="312">
        <f aca="true" t="shared" si="0" ref="D14:AA14">SUM(D10:D13)</f>
        <v>393098.10000000003</v>
      </c>
      <c r="E14" s="312">
        <f t="shared" si="0"/>
        <v>393071.3</v>
      </c>
      <c r="F14" s="312">
        <f t="shared" si="0"/>
        <v>541876.1</v>
      </c>
      <c r="G14" s="312">
        <f t="shared" si="0"/>
        <v>22492.8</v>
      </c>
      <c r="H14" s="312">
        <f t="shared" si="0"/>
        <v>124980.2</v>
      </c>
      <c r="I14" s="312">
        <f t="shared" si="0"/>
        <v>735926.5</v>
      </c>
      <c r="J14" s="312">
        <f t="shared" si="0"/>
        <v>100212</v>
      </c>
      <c r="K14" s="312">
        <f t="shared" si="0"/>
        <v>468197.7</v>
      </c>
      <c r="L14" s="312">
        <f t="shared" si="0"/>
        <v>15178</v>
      </c>
      <c r="M14" s="312">
        <f t="shared" si="0"/>
        <v>146617.6</v>
      </c>
      <c r="N14" s="312">
        <f t="shared" si="0"/>
        <v>0</v>
      </c>
      <c r="O14" s="312">
        <f t="shared" si="0"/>
        <v>0</v>
      </c>
      <c r="P14" s="312">
        <f t="shared" si="0"/>
        <v>52430.1</v>
      </c>
      <c r="Q14" s="312">
        <f t="shared" si="0"/>
        <v>6276.200000000001</v>
      </c>
      <c r="R14" s="312">
        <f t="shared" si="0"/>
        <v>1811</v>
      </c>
      <c r="S14" s="312">
        <f t="shared" si="0"/>
        <v>0</v>
      </c>
      <c r="T14" s="312">
        <f t="shared" si="0"/>
        <v>934974.2000000001</v>
      </c>
      <c r="U14" s="312">
        <f t="shared" si="0"/>
        <v>439024.3</v>
      </c>
      <c r="V14" s="313">
        <f t="shared" si="0"/>
        <v>-69612.7</v>
      </c>
      <c r="W14" s="312">
        <f t="shared" si="0"/>
        <v>500</v>
      </c>
      <c r="X14" s="314">
        <f t="shared" si="0"/>
        <v>1118564</v>
      </c>
      <c r="Y14" s="309">
        <f t="shared" si="0"/>
        <v>404458.8</v>
      </c>
      <c r="Z14" s="309">
        <f t="shared" si="0"/>
        <v>1186235.6</v>
      </c>
      <c r="AA14" s="309">
        <f t="shared" si="0"/>
        <v>1179333.2</v>
      </c>
    </row>
    <row r="16" spans="2:16" ht="17.25">
      <c r="B16" s="4"/>
      <c r="H16" s="35"/>
      <c r="I16" s="35"/>
      <c r="J16" s="35"/>
      <c r="K16" s="35"/>
      <c r="L16" s="35"/>
      <c r="M16" s="35"/>
      <c r="N16" s="35"/>
      <c r="O16" s="35"/>
      <c r="P16" s="35"/>
    </row>
    <row r="17" ht="17.25">
      <c r="B17" s="4"/>
    </row>
  </sheetData>
  <sheetProtection/>
  <mergeCells count="35">
    <mergeCell ref="A6:A8"/>
    <mergeCell ref="H7:H8"/>
    <mergeCell ref="B6:B8"/>
    <mergeCell ref="C6:C8"/>
    <mergeCell ref="G7:G8"/>
    <mergeCell ref="F6:F8"/>
    <mergeCell ref="G6:H6"/>
    <mergeCell ref="E6:E8"/>
    <mergeCell ref="Q1:V1"/>
    <mergeCell ref="A2:V2"/>
    <mergeCell ref="A3:V3"/>
    <mergeCell ref="A4:V4"/>
    <mergeCell ref="D6:D8"/>
    <mergeCell ref="I6:I8"/>
    <mergeCell ref="K7:K8"/>
    <mergeCell ref="J7:J8"/>
    <mergeCell ref="N6:O6"/>
    <mergeCell ref="P6:P8"/>
    <mergeCell ref="W6:W8"/>
    <mergeCell ref="U6:U8"/>
    <mergeCell ref="T6:T8"/>
    <mergeCell ref="L7:L8"/>
    <mergeCell ref="M6:M8"/>
    <mergeCell ref="J6:L6"/>
    <mergeCell ref="Q6:S6"/>
    <mergeCell ref="Z6:Z8"/>
    <mergeCell ref="AA6:AA8"/>
    <mergeCell ref="N7:N8"/>
    <mergeCell ref="Q7:Q8"/>
    <mergeCell ref="R7:R8"/>
    <mergeCell ref="S7:S8"/>
    <mergeCell ref="O7:O8"/>
    <mergeCell ref="Y6:Y8"/>
    <mergeCell ref="V6:V8"/>
    <mergeCell ref="X6:X8"/>
  </mergeCells>
  <printOptions/>
  <pageMargins left="0.28" right="0.2" top="0.23" bottom="0.22" header="0.2" footer="0.23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C14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3.8515625" style="2" customWidth="1"/>
    <col min="2" max="2" width="38.00390625" style="2" customWidth="1"/>
    <col min="3" max="3" width="9.57421875" style="2" customWidth="1"/>
    <col min="4" max="4" width="13.7109375" style="2" customWidth="1"/>
    <col min="5" max="5" width="11.28125" style="2" customWidth="1"/>
    <col min="6" max="6" width="9.57421875" style="2" customWidth="1"/>
    <col min="7" max="7" width="11.8515625" style="2" customWidth="1"/>
    <col min="8" max="8" width="15.7109375" style="2" customWidth="1"/>
    <col min="9" max="19" width="9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57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56</v>
      </c>
      <c r="S5" s="23"/>
    </row>
    <row r="6" spans="1:19" ht="0.75" customHeight="1">
      <c r="A6" s="482" t="s">
        <v>2</v>
      </c>
      <c r="B6" s="484" t="s">
        <v>3</v>
      </c>
      <c r="C6" s="487" t="s">
        <v>22</v>
      </c>
      <c r="D6" s="487" t="s">
        <v>23</v>
      </c>
      <c r="E6" s="487" t="s">
        <v>24</v>
      </c>
      <c r="F6" s="479" t="s">
        <v>25</v>
      </c>
      <c r="G6" s="476"/>
      <c r="H6" s="477"/>
      <c r="I6" s="477"/>
      <c r="J6" s="477"/>
      <c r="K6" s="487" t="s">
        <v>26</v>
      </c>
      <c r="L6" s="477"/>
      <c r="M6" s="477"/>
      <c r="N6" s="477"/>
      <c r="O6" s="487" t="s">
        <v>27</v>
      </c>
      <c r="P6" s="487" t="s">
        <v>28</v>
      </c>
      <c r="Q6" s="488" t="s">
        <v>29</v>
      </c>
      <c r="R6" s="478"/>
      <c r="S6" s="515"/>
    </row>
    <row r="7" spans="1:19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517" t="s">
        <v>38</v>
      </c>
    </row>
    <row r="8" spans="1:19" ht="148.5" customHeight="1" thickBot="1">
      <c r="A8" s="456"/>
      <c r="B8" s="460"/>
      <c r="C8" s="481"/>
      <c r="D8" s="481"/>
      <c r="E8" s="481"/>
      <c r="F8" s="480"/>
      <c r="G8" s="489"/>
      <c r="H8" s="481"/>
      <c r="I8" s="481"/>
      <c r="J8" s="481"/>
      <c r="K8" s="481"/>
      <c r="L8" s="481"/>
      <c r="M8" s="481"/>
      <c r="N8" s="481"/>
      <c r="O8" s="481"/>
      <c r="P8" s="481"/>
      <c r="Q8" s="486"/>
      <c r="R8" s="486"/>
      <c r="S8" s="518"/>
    </row>
    <row r="9" spans="1:19" s="29" customFormat="1" ht="15.75" customHeight="1" thickBot="1">
      <c r="A9" s="68">
        <v>1</v>
      </c>
      <c r="B9" s="68">
        <v>2</v>
      </c>
      <c r="C9" s="71">
        <v>3</v>
      </c>
      <c r="D9" s="70">
        <v>4</v>
      </c>
      <c r="E9" s="69">
        <v>5</v>
      </c>
      <c r="F9" s="70">
        <v>6</v>
      </c>
      <c r="G9" s="69">
        <v>7</v>
      </c>
      <c r="H9" s="69">
        <v>8</v>
      </c>
      <c r="I9" s="69">
        <v>9</v>
      </c>
      <c r="J9" s="69">
        <v>10</v>
      </c>
      <c r="K9" s="70">
        <v>11</v>
      </c>
      <c r="L9" s="69">
        <v>12</v>
      </c>
      <c r="M9" s="69">
        <v>13</v>
      </c>
      <c r="N9" s="69">
        <v>14</v>
      </c>
      <c r="O9" s="70">
        <v>15</v>
      </c>
      <c r="P9" s="72">
        <v>16</v>
      </c>
      <c r="Q9" s="70">
        <v>17</v>
      </c>
      <c r="R9" s="69">
        <v>18</v>
      </c>
      <c r="S9" s="81">
        <v>19</v>
      </c>
    </row>
    <row r="10" spans="1:19" ht="37.5" customHeight="1">
      <c r="A10" s="61" t="s">
        <v>6</v>
      </c>
      <c r="B10" s="46" t="s">
        <v>65</v>
      </c>
      <c r="C10" s="41">
        <v>1.8685136559312647</v>
      </c>
      <c r="D10" s="30">
        <v>10.855237304181626</v>
      </c>
      <c r="E10" s="42">
        <v>441380.6</v>
      </c>
      <c r="F10" s="41">
        <v>0.9078785684754416</v>
      </c>
      <c r="G10" s="43">
        <v>75.55477850203737</v>
      </c>
      <c r="H10" s="43">
        <v>43.037722554023524</v>
      </c>
      <c r="I10" s="41">
        <v>0.7757394526516674</v>
      </c>
      <c r="J10" s="41">
        <v>0.9475255345877758</v>
      </c>
      <c r="K10" s="41">
        <v>3.4590990783891664</v>
      </c>
      <c r="L10" s="41">
        <v>1.8024639934836535</v>
      </c>
      <c r="M10" s="41">
        <v>0.08474986368365985</v>
      </c>
      <c r="N10" s="41">
        <v>0.15152151318632176</v>
      </c>
      <c r="O10" s="43">
        <v>-8.599821682889404</v>
      </c>
      <c r="P10" s="43">
        <v>-15.375340300106915</v>
      </c>
      <c r="Q10" s="43">
        <v>-11.686785420732733</v>
      </c>
      <c r="R10" s="43">
        <v>-101.47298543145018</v>
      </c>
      <c r="S10" s="315">
        <v>0.28909261554476207</v>
      </c>
    </row>
    <row r="11" spans="1:19" ht="30" customHeight="1">
      <c r="A11" s="13" t="s">
        <v>7</v>
      </c>
      <c r="B11" s="33" t="s">
        <v>105</v>
      </c>
      <c r="C11" s="41">
        <v>0.5682507583417593</v>
      </c>
      <c r="D11" s="30">
        <v>2.460313447927199</v>
      </c>
      <c r="E11" s="42">
        <v>5777</v>
      </c>
      <c r="F11" s="41">
        <v>0.5935477242371314</v>
      </c>
      <c r="G11" s="43">
        <v>0</v>
      </c>
      <c r="H11" s="43">
        <v>0</v>
      </c>
      <c r="I11" s="41">
        <v>0.5935477242371314</v>
      </c>
      <c r="J11" s="41">
        <v>0.5935477242371314</v>
      </c>
      <c r="K11" s="41">
        <v>1.460313447927199</v>
      </c>
      <c r="L11" s="316">
        <v>5777</v>
      </c>
      <c r="M11" s="41">
        <v>1.4794612151318303</v>
      </c>
      <c r="N11" s="41">
        <v>1.5070306038047974</v>
      </c>
      <c r="O11" s="43">
        <v>3.4772640427970956</v>
      </c>
      <c r="P11" s="43">
        <v>3.542061986084757</v>
      </c>
      <c r="Q11" s="43">
        <v>6.300848191102649</v>
      </c>
      <c r="R11" s="43">
        <v>2.35035836508039</v>
      </c>
      <c r="S11" s="315">
        <v>0.6847844902198373</v>
      </c>
    </row>
    <row r="12" spans="1:55" ht="36.75" customHeight="1">
      <c r="A12" s="176" t="s">
        <v>8</v>
      </c>
      <c r="B12" s="37" t="s">
        <v>106</v>
      </c>
      <c r="C12" s="41">
        <v>10.588768066816714</v>
      </c>
      <c r="D12" s="30">
        <v>12.467418716273016</v>
      </c>
      <c r="E12" s="42">
        <v>42288.4</v>
      </c>
      <c r="F12" s="41">
        <v>0.9197909348552835</v>
      </c>
      <c r="G12" s="43">
        <v>56.06325895410876</v>
      </c>
      <c r="H12" s="43">
        <v>35.923419342790005</v>
      </c>
      <c r="I12" s="41">
        <v>0.9486047736781517</v>
      </c>
      <c r="J12" s="41">
        <v>0.9486047736781517</v>
      </c>
      <c r="K12" s="41">
        <v>18.457059956070182</v>
      </c>
      <c r="L12" s="41">
        <v>2.6406305163390327</v>
      </c>
      <c r="M12" s="41">
        <v>5.945086304444212</v>
      </c>
      <c r="N12" s="41">
        <v>10.724335140877256</v>
      </c>
      <c r="O12" s="43">
        <v>12.667571680706939</v>
      </c>
      <c r="P12" s="43">
        <v>22.851019677112543</v>
      </c>
      <c r="Q12" s="43">
        <v>10.871810543296686</v>
      </c>
      <c r="R12" s="43">
        <v>2.130763294594626</v>
      </c>
      <c r="S12" s="315">
        <v>0.05417980991447767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s="177" customFormat="1" ht="35.25" customHeight="1" thickBot="1">
      <c r="A13" s="25" t="s">
        <v>9</v>
      </c>
      <c r="B13" s="73" t="s">
        <v>80</v>
      </c>
      <c r="C13" s="41" t="e">
        <v>#DIV/0!</v>
      </c>
      <c r="D13" s="30" t="e">
        <v>#DIV/0!</v>
      </c>
      <c r="E13" s="42">
        <v>0</v>
      </c>
      <c r="F13" s="41" t="e">
        <v>#DIV/0!</v>
      </c>
      <c r="G13" s="43" t="e">
        <v>#DIV/0!</v>
      </c>
      <c r="H13" s="43" t="e">
        <v>#DIV/0!</v>
      </c>
      <c r="I13" s="41" t="e">
        <v>#DIV/0!</v>
      </c>
      <c r="J13" s="41" t="e">
        <v>#DIV/0!</v>
      </c>
      <c r="K13" s="41" t="e">
        <v>#DIV/0!</v>
      </c>
      <c r="L13" s="41" t="e">
        <v>#DIV/0!</v>
      </c>
      <c r="M13" s="41" t="e">
        <v>#DIV/0!</v>
      </c>
      <c r="N13" s="41" t="e">
        <v>#DIV/0!</v>
      </c>
      <c r="O13" s="43" t="e">
        <v>#DIV/0!</v>
      </c>
      <c r="P13" s="43" t="e">
        <v>#DIV/0!</v>
      </c>
      <c r="Q13" s="43" t="e">
        <v>#DIV/0!</v>
      </c>
      <c r="R13" s="43" t="e">
        <v>#DIV/0!</v>
      </c>
      <c r="S13" s="315" t="e">
        <v>#DIV/0!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21:55" ht="17.25"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</sheetData>
  <sheetProtection/>
  <mergeCells count="25">
    <mergeCell ref="A2:S2"/>
    <mergeCell ref="A3:S3"/>
    <mergeCell ref="A4:S4"/>
    <mergeCell ref="R6:S6"/>
    <mergeCell ref="A6:A8"/>
    <mergeCell ref="B6:B8"/>
    <mergeCell ref="O6:O8"/>
    <mergeCell ref="F6:F8"/>
    <mergeCell ref="K6:K8"/>
    <mergeCell ref="D6:D8"/>
    <mergeCell ref="C6:C8"/>
    <mergeCell ref="P6:P8"/>
    <mergeCell ref="J7:J8"/>
    <mergeCell ref="L7:L8"/>
    <mergeCell ref="E6:E8"/>
    <mergeCell ref="G6:J6"/>
    <mergeCell ref="L6:N6"/>
    <mergeCell ref="S7:S8"/>
    <mergeCell ref="Q6:Q8"/>
    <mergeCell ref="G7:G8"/>
    <mergeCell ref="H7:H8"/>
    <mergeCell ref="M7:M8"/>
    <mergeCell ref="N7:N8"/>
    <mergeCell ref="R7:R8"/>
    <mergeCell ref="I7:I8"/>
  </mergeCells>
  <printOptions/>
  <pageMargins left="0.2" right="0.2" top="0.43" bottom="0.25" header="0.5" footer="0.21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C17">
      <selection activeCell="AC14" sqref="AC14"/>
    </sheetView>
  </sheetViews>
  <sheetFormatPr defaultColWidth="9.140625" defaultRowHeight="12.75"/>
  <cols>
    <col min="1" max="1" width="4.421875" style="2" customWidth="1"/>
    <col min="2" max="2" width="17.00390625" style="2" customWidth="1"/>
    <col min="3" max="3" width="5.28125" style="2" customWidth="1"/>
    <col min="4" max="4" width="10.8515625" style="2" customWidth="1"/>
    <col min="5" max="5" width="11.00390625" style="2" customWidth="1"/>
    <col min="6" max="6" width="10.421875" style="2" customWidth="1"/>
    <col min="7" max="7" width="6.28125" style="2" customWidth="1"/>
    <col min="8" max="8" width="10.28125" style="2" customWidth="1"/>
    <col min="9" max="9" width="10.140625" style="2" customWidth="1"/>
    <col min="10" max="10" width="10.57421875" style="2" customWidth="1"/>
    <col min="11" max="11" width="9.140625" style="2" customWidth="1"/>
    <col min="12" max="12" width="7.28125" style="2" customWidth="1"/>
    <col min="13" max="13" width="8.57421875" style="2" customWidth="1"/>
    <col min="14" max="14" width="7.8515625" style="2" customWidth="1"/>
    <col min="15" max="15" width="7.7109375" style="2" customWidth="1"/>
    <col min="16" max="16" width="8.7109375" style="2" customWidth="1"/>
    <col min="17" max="17" width="8.28125" style="2" customWidth="1"/>
    <col min="18" max="18" width="8.57421875" style="2" customWidth="1"/>
    <col min="19" max="19" width="6.8515625" style="2" customWidth="1"/>
    <col min="20" max="20" width="10.00390625" style="2" customWidth="1"/>
    <col min="21" max="21" width="8.28125" style="2" customWidth="1"/>
    <col min="22" max="22" width="7.57421875" style="2" customWidth="1"/>
    <col min="23" max="23" width="6.57421875" style="2" customWidth="1"/>
    <col min="24" max="24" width="9.140625" style="2" customWidth="1"/>
    <col min="25" max="25" width="7.7109375" style="2" customWidth="1"/>
    <col min="26" max="26" width="7.8515625" style="2" customWidth="1"/>
    <col min="27" max="27" width="9.28125" style="2" customWidth="1"/>
    <col min="28" max="28" width="14.421875" style="2" customWidth="1"/>
    <col min="29" max="29" width="17.57421875" style="2" customWidth="1"/>
    <col min="30" max="30" width="11.00390625" style="2" customWidth="1"/>
    <col min="31" max="31" width="11.8515625" style="2" customWidth="1"/>
    <col min="32" max="16384" width="9.14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36.7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6" ht="18" thickBot="1">
      <c r="B5" s="4" t="s">
        <v>131</v>
      </c>
      <c r="Z5" s="24" t="s">
        <v>93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33.5" customHeight="1" thickBot="1">
      <c r="A8" s="432"/>
      <c r="B8" s="435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17"/>
      <c r="O8" s="417"/>
      <c r="P8" s="415"/>
      <c r="Q8" s="418"/>
      <c r="R8" s="419"/>
      <c r="S8" s="421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Bot="1" thickTop="1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19">
        <v>15</v>
      </c>
      <c r="P9" s="19">
        <v>16</v>
      </c>
      <c r="Q9" s="182">
        <v>17</v>
      </c>
      <c r="R9" s="20">
        <v>18</v>
      </c>
      <c r="S9" s="183">
        <v>19</v>
      </c>
      <c r="T9" s="17">
        <v>20</v>
      </c>
      <c r="U9" s="19">
        <v>21</v>
      </c>
      <c r="V9" s="17">
        <v>22</v>
      </c>
      <c r="W9" s="19">
        <v>23</v>
      </c>
      <c r="X9" s="17">
        <v>24</v>
      </c>
      <c r="Y9" s="317">
        <v>25</v>
      </c>
      <c r="Z9" s="318">
        <v>26</v>
      </c>
      <c r="AA9" s="319">
        <v>27</v>
      </c>
    </row>
    <row r="10" spans="1:27" ht="36" customHeight="1">
      <c r="A10" s="47" t="s">
        <v>6</v>
      </c>
      <c r="B10" s="33" t="s">
        <v>66</v>
      </c>
      <c r="C10" s="1">
        <v>100</v>
      </c>
      <c r="D10" s="320">
        <v>691913</v>
      </c>
      <c r="E10" s="320">
        <v>691913</v>
      </c>
      <c r="F10" s="320">
        <v>59300</v>
      </c>
      <c r="G10" s="320">
        <v>3328</v>
      </c>
      <c r="H10" s="320">
        <v>11298</v>
      </c>
      <c r="I10" s="320">
        <v>437555</v>
      </c>
      <c r="J10" s="320">
        <v>26960</v>
      </c>
      <c r="K10" s="320">
        <v>6200</v>
      </c>
      <c r="L10" s="320">
        <v>0</v>
      </c>
      <c r="M10" s="320">
        <v>287865</v>
      </c>
      <c r="N10" s="320">
        <v>0</v>
      </c>
      <c r="O10" s="320">
        <v>287865</v>
      </c>
      <c r="P10" s="320">
        <v>25793</v>
      </c>
      <c r="Q10" s="320">
        <v>180</v>
      </c>
      <c r="R10" s="320">
        <v>7594</v>
      </c>
      <c r="S10" s="320">
        <v>0</v>
      </c>
      <c r="T10" s="320">
        <v>751213</v>
      </c>
      <c r="U10" s="321">
        <v>202967</v>
      </c>
      <c r="V10" s="322">
        <v>992</v>
      </c>
      <c r="W10" s="321">
        <v>80</v>
      </c>
      <c r="X10" s="323">
        <v>205126</v>
      </c>
      <c r="Y10" s="166">
        <v>198955</v>
      </c>
      <c r="Z10" s="74">
        <v>203886</v>
      </c>
      <c r="AA10" s="74">
        <v>203886</v>
      </c>
    </row>
    <row r="11" spans="1:27" ht="25.5" customHeight="1">
      <c r="A11" s="47" t="s">
        <v>7</v>
      </c>
      <c r="B11" s="33" t="s">
        <v>67</v>
      </c>
      <c r="C11" s="1">
        <v>100</v>
      </c>
      <c r="D11" s="166">
        <v>587791.1</v>
      </c>
      <c r="E11" s="166">
        <v>88168.8</v>
      </c>
      <c r="F11" s="166">
        <v>243822.2</v>
      </c>
      <c r="G11" s="166">
        <v>12338</v>
      </c>
      <c r="H11" s="166">
        <v>6328.2</v>
      </c>
      <c r="I11" s="166">
        <v>743809.6</v>
      </c>
      <c r="J11" s="166">
        <v>162429</v>
      </c>
      <c r="K11" s="166">
        <v>4862</v>
      </c>
      <c r="L11" s="166">
        <v>234539.5</v>
      </c>
      <c r="M11" s="166">
        <v>0</v>
      </c>
      <c r="N11" s="166">
        <v>0</v>
      </c>
      <c r="O11" s="166">
        <v>0</v>
      </c>
      <c r="P11" s="166">
        <v>87803.7</v>
      </c>
      <c r="Q11" s="166">
        <v>6303.1</v>
      </c>
      <c r="R11" s="166">
        <v>4450.6</v>
      </c>
      <c r="S11" s="166">
        <v>1770.6</v>
      </c>
      <c r="T11" s="166">
        <v>831613.3</v>
      </c>
      <c r="U11" s="323">
        <v>43080.9</v>
      </c>
      <c r="V11" s="324">
        <v>1052.6</v>
      </c>
      <c r="W11" s="323">
        <v>32</v>
      </c>
      <c r="X11" s="323">
        <v>43287.6</v>
      </c>
      <c r="Y11" s="166">
        <v>43080.2</v>
      </c>
      <c r="Z11" s="74">
        <v>41584.1</v>
      </c>
      <c r="AA11" s="74">
        <v>26313.8</v>
      </c>
    </row>
    <row r="12" spans="1:27" ht="32.25" customHeight="1">
      <c r="A12" s="47" t="s">
        <v>8</v>
      </c>
      <c r="B12" s="48" t="s">
        <v>68</v>
      </c>
      <c r="C12" s="1">
        <v>100</v>
      </c>
      <c r="D12" s="166">
        <v>1913309</v>
      </c>
      <c r="E12" s="166">
        <v>1913009</v>
      </c>
      <c r="F12" s="166">
        <v>34590</v>
      </c>
      <c r="G12" s="166">
        <v>552</v>
      </c>
      <c r="H12" s="166">
        <v>17161</v>
      </c>
      <c r="I12" s="166">
        <v>441590</v>
      </c>
      <c r="J12" s="166">
        <v>41598</v>
      </c>
      <c r="K12" s="166">
        <v>-1373466</v>
      </c>
      <c r="L12" s="166">
        <v>1630</v>
      </c>
      <c r="M12" s="166">
        <v>1504012</v>
      </c>
      <c r="N12" s="166">
        <v>1504012</v>
      </c>
      <c r="O12" s="166">
        <v>0</v>
      </c>
      <c r="P12" s="166">
        <v>1937</v>
      </c>
      <c r="Q12" s="166">
        <v>1937</v>
      </c>
      <c r="R12" s="166">
        <v>0</v>
      </c>
      <c r="S12" s="166">
        <v>0</v>
      </c>
      <c r="T12" s="166">
        <v>1947899</v>
      </c>
      <c r="U12" s="323">
        <v>189368</v>
      </c>
      <c r="V12" s="324">
        <v>24237</v>
      </c>
      <c r="W12" s="323">
        <v>69</v>
      </c>
      <c r="X12" s="323">
        <v>247713</v>
      </c>
      <c r="Y12" s="166">
        <v>189368</v>
      </c>
      <c r="Z12" s="74">
        <v>223476</v>
      </c>
      <c r="AA12" s="74">
        <v>189368</v>
      </c>
    </row>
    <row r="13" spans="1:27" ht="41.25" customHeight="1">
      <c r="A13" s="47" t="s">
        <v>9</v>
      </c>
      <c r="B13" s="33" t="s">
        <v>73</v>
      </c>
      <c r="C13" s="1">
        <v>100</v>
      </c>
      <c r="D13" s="166">
        <v>591926</v>
      </c>
      <c r="E13" s="166">
        <v>583652</v>
      </c>
      <c r="F13" s="166">
        <v>276619</v>
      </c>
      <c r="G13" s="166">
        <v>1000</v>
      </c>
      <c r="H13" s="166">
        <v>5580</v>
      </c>
      <c r="I13" s="166">
        <v>296589</v>
      </c>
      <c r="J13" s="166">
        <v>50000</v>
      </c>
      <c r="K13" s="166">
        <v>38826</v>
      </c>
      <c r="L13" s="166">
        <v>7500</v>
      </c>
      <c r="M13" s="166">
        <v>466509</v>
      </c>
      <c r="N13" s="166">
        <v>0</v>
      </c>
      <c r="O13" s="166">
        <v>466509</v>
      </c>
      <c r="P13" s="166">
        <v>105447</v>
      </c>
      <c r="Q13" s="166">
        <v>11744</v>
      </c>
      <c r="R13" s="166">
        <v>40890</v>
      </c>
      <c r="S13" s="166">
        <v>19892</v>
      </c>
      <c r="T13" s="166">
        <v>868545</v>
      </c>
      <c r="U13" s="323">
        <v>275037</v>
      </c>
      <c r="V13" s="324">
        <v>2524</v>
      </c>
      <c r="W13" s="323">
        <v>73</v>
      </c>
      <c r="X13" s="323">
        <v>295157</v>
      </c>
      <c r="Y13" s="166">
        <v>275037</v>
      </c>
      <c r="Z13" s="74">
        <v>292633</v>
      </c>
      <c r="AA13" s="74">
        <v>197634</v>
      </c>
    </row>
    <row r="14" spans="1:27" ht="42.75" customHeight="1">
      <c r="A14" s="47" t="s">
        <v>10</v>
      </c>
      <c r="B14" s="33" t="s">
        <v>74</v>
      </c>
      <c r="C14" s="1">
        <v>100</v>
      </c>
      <c r="D14" s="166">
        <v>997179</v>
      </c>
      <c r="E14" s="166">
        <v>995204</v>
      </c>
      <c r="F14" s="166">
        <v>269975</v>
      </c>
      <c r="G14" s="166">
        <v>2719</v>
      </c>
      <c r="H14" s="166">
        <v>205876</v>
      </c>
      <c r="I14" s="166">
        <v>1097352</v>
      </c>
      <c r="J14" s="166">
        <v>176562</v>
      </c>
      <c r="K14" s="166">
        <v>104747</v>
      </c>
      <c r="L14" s="166">
        <v>26484</v>
      </c>
      <c r="M14" s="166">
        <v>146781</v>
      </c>
      <c r="N14" s="166">
        <v>0</v>
      </c>
      <c r="O14" s="166">
        <v>141201</v>
      </c>
      <c r="P14" s="166">
        <v>23022</v>
      </c>
      <c r="Q14" s="166">
        <v>5495</v>
      </c>
      <c r="R14" s="166">
        <v>12261</v>
      </c>
      <c r="S14" s="166">
        <v>3405</v>
      </c>
      <c r="T14" s="166">
        <v>1267154</v>
      </c>
      <c r="U14" s="323">
        <v>91393</v>
      </c>
      <c r="V14" s="324">
        <v>20096</v>
      </c>
      <c r="W14" s="323">
        <v>65</v>
      </c>
      <c r="X14" s="323">
        <v>243997</v>
      </c>
      <c r="Y14" s="166">
        <v>91393</v>
      </c>
      <c r="Z14" s="74">
        <v>214453</v>
      </c>
      <c r="AA14" s="74">
        <v>54839</v>
      </c>
    </row>
    <row r="15" spans="1:27" ht="44.25" customHeight="1">
      <c r="A15" s="47" t="s">
        <v>11</v>
      </c>
      <c r="B15" s="33" t="s">
        <v>75</v>
      </c>
      <c r="C15" s="1">
        <v>100</v>
      </c>
      <c r="D15" s="166">
        <v>167759</v>
      </c>
      <c r="E15" s="166">
        <v>167651</v>
      </c>
      <c r="F15" s="166">
        <v>8442</v>
      </c>
      <c r="G15" s="166">
        <v>982</v>
      </c>
      <c r="H15" s="166">
        <v>2319</v>
      </c>
      <c r="I15" s="166">
        <v>89594</v>
      </c>
      <c r="J15" s="166">
        <v>127570</v>
      </c>
      <c r="K15" s="166">
        <v>-37976</v>
      </c>
      <c r="L15" s="166">
        <v>0</v>
      </c>
      <c r="M15" s="166">
        <v>81955</v>
      </c>
      <c r="N15" s="166">
        <v>0</v>
      </c>
      <c r="O15" s="166">
        <v>0</v>
      </c>
      <c r="P15" s="166">
        <v>4652</v>
      </c>
      <c r="Q15" s="166">
        <v>2627</v>
      </c>
      <c r="R15" s="166">
        <v>1931</v>
      </c>
      <c r="S15" s="166">
        <v>2</v>
      </c>
      <c r="T15" s="166">
        <v>176201</v>
      </c>
      <c r="U15" s="323">
        <v>40593</v>
      </c>
      <c r="V15" s="324">
        <v>-3084</v>
      </c>
      <c r="W15" s="323">
        <v>26</v>
      </c>
      <c r="X15" s="323">
        <v>48996</v>
      </c>
      <c r="Y15" s="166">
        <v>40593</v>
      </c>
      <c r="Z15" s="74">
        <v>52080</v>
      </c>
      <c r="AA15" s="74">
        <v>39316</v>
      </c>
    </row>
    <row r="16" spans="1:27" ht="39" customHeight="1">
      <c r="A16" s="47" t="s">
        <v>12</v>
      </c>
      <c r="B16" s="33" t="s">
        <v>69</v>
      </c>
      <c r="C16" s="1">
        <v>100</v>
      </c>
      <c r="D16" s="166">
        <v>620625</v>
      </c>
      <c r="E16" s="166">
        <v>620625</v>
      </c>
      <c r="F16" s="166">
        <v>22114</v>
      </c>
      <c r="G16" s="166">
        <v>0</v>
      </c>
      <c r="H16" s="166">
        <v>1241</v>
      </c>
      <c r="I16" s="166">
        <v>620756</v>
      </c>
      <c r="J16" s="166">
        <v>13000</v>
      </c>
      <c r="K16" s="166">
        <v>47771</v>
      </c>
      <c r="L16" s="166">
        <v>1950</v>
      </c>
      <c r="M16" s="166">
        <v>0</v>
      </c>
      <c r="N16" s="166">
        <v>0</v>
      </c>
      <c r="O16" s="166">
        <v>0</v>
      </c>
      <c r="P16" s="166">
        <v>21983</v>
      </c>
      <c r="Q16" s="166">
        <v>1979</v>
      </c>
      <c r="R16" s="166">
        <v>3598</v>
      </c>
      <c r="S16" s="166">
        <v>1395</v>
      </c>
      <c r="T16" s="166">
        <v>642739</v>
      </c>
      <c r="U16" s="323">
        <v>119228</v>
      </c>
      <c r="V16" s="324">
        <v>7299</v>
      </c>
      <c r="W16" s="323">
        <v>58</v>
      </c>
      <c r="X16" s="323">
        <v>119228</v>
      </c>
      <c r="Y16" s="166">
        <v>55969</v>
      </c>
      <c r="Z16" s="74">
        <v>111408</v>
      </c>
      <c r="AA16" s="74">
        <v>52298</v>
      </c>
    </row>
    <row r="17" spans="1:27" ht="55.5" customHeight="1">
      <c r="A17" s="47" t="s">
        <v>13</v>
      </c>
      <c r="B17" s="33" t="s">
        <v>70</v>
      </c>
      <c r="C17" s="1">
        <v>100</v>
      </c>
      <c r="D17" s="166">
        <v>0</v>
      </c>
      <c r="E17" s="166">
        <v>6625</v>
      </c>
      <c r="F17" s="166">
        <v>848479</v>
      </c>
      <c r="G17" s="166">
        <v>28820</v>
      </c>
      <c r="H17" s="166">
        <v>801915</v>
      </c>
      <c r="I17" s="166">
        <v>171223</v>
      </c>
      <c r="J17" s="166">
        <v>92</v>
      </c>
      <c r="K17" s="166">
        <v>160312</v>
      </c>
      <c r="L17" s="166">
        <v>10819</v>
      </c>
      <c r="M17" s="166">
        <v>0</v>
      </c>
      <c r="N17" s="166">
        <v>0</v>
      </c>
      <c r="O17" s="166">
        <v>0</v>
      </c>
      <c r="P17" s="166">
        <v>683881</v>
      </c>
      <c r="Q17" s="166">
        <v>659952</v>
      </c>
      <c r="R17" s="166">
        <v>23929</v>
      </c>
      <c r="S17" s="166">
        <v>0</v>
      </c>
      <c r="T17" s="166">
        <v>855104</v>
      </c>
      <c r="U17" s="323">
        <v>281136</v>
      </c>
      <c r="V17" s="324">
        <v>96201</v>
      </c>
      <c r="W17" s="323">
        <v>37</v>
      </c>
      <c r="X17" s="323">
        <v>312000</v>
      </c>
      <c r="Y17" s="166">
        <v>281136</v>
      </c>
      <c r="Z17" s="74">
        <v>193256</v>
      </c>
      <c r="AA17" s="74">
        <v>136755</v>
      </c>
    </row>
    <row r="18" spans="1:27" ht="28.5" customHeight="1">
      <c r="A18" s="47" t="s">
        <v>14</v>
      </c>
      <c r="B18" s="33" t="s">
        <v>71</v>
      </c>
      <c r="C18" s="1">
        <v>98.4</v>
      </c>
      <c r="D18" s="166">
        <v>1213999</v>
      </c>
      <c r="E18" s="166">
        <v>1213976</v>
      </c>
      <c r="F18" s="166">
        <v>147220</v>
      </c>
      <c r="G18" s="166">
        <v>1943</v>
      </c>
      <c r="H18" s="166">
        <v>51125</v>
      </c>
      <c r="I18" s="166">
        <v>979107</v>
      </c>
      <c r="J18" s="166">
        <v>434496</v>
      </c>
      <c r="K18" s="166">
        <v>-103114</v>
      </c>
      <c r="L18" s="166">
        <v>61415</v>
      </c>
      <c r="M18" s="166">
        <v>336796</v>
      </c>
      <c r="N18" s="166">
        <v>0</v>
      </c>
      <c r="O18" s="166">
        <v>336796</v>
      </c>
      <c r="P18" s="166">
        <v>45316</v>
      </c>
      <c r="Q18" s="166">
        <v>2285</v>
      </c>
      <c r="R18" s="166">
        <v>6689</v>
      </c>
      <c r="S18" s="166">
        <v>0</v>
      </c>
      <c r="T18" s="166">
        <v>1361219</v>
      </c>
      <c r="U18" s="323">
        <v>243433</v>
      </c>
      <c r="V18" s="324">
        <v>1108</v>
      </c>
      <c r="W18" s="323">
        <v>74</v>
      </c>
      <c r="X18" s="323">
        <v>247132</v>
      </c>
      <c r="Y18" s="166">
        <v>243433</v>
      </c>
      <c r="Z18" s="74">
        <v>246024</v>
      </c>
      <c r="AA18" s="74">
        <v>164055</v>
      </c>
    </row>
    <row r="19" spans="1:27" ht="52.5" customHeight="1">
      <c r="A19" s="47" t="s">
        <v>15</v>
      </c>
      <c r="B19" s="33" t="s">
        <v>72</v>
      </c>
      <c r="C19" s="1">
        <v>80</v>
      </c>
      <c r="D19" s="166">
        <v>2852391</v>
      </c>
      <c r="E19" s="166">
        <v>1758025</v>
      </c>
      <c r="F19" s="166">
        <v>266200</v>
      </c>
      <c r="G19" s="166">
        <v>20596</v>
      </c>
      <c r="H19" s="166">
        <v>2881</v>
      </c>
      <c r="I19" s="166">
        <v>2600451</v>
      </c>
      <c r="J19" s="166">
        <v>89515</v>
      </c>
      <c r="K19" s="166">
        <v>13198</v>
      </c>
      <c r="L19" s="166">
        <v>0</v>
      </c>
      <c r="M19" s="166">
        <v>285909</v>
      </c>
      <c r="N19" s="166">
        <v>136000</v>
      </c>
      <c r="O19" s="166">
        <v>149909</v>
      </c>
      <c r="P19" s="166">
        <v>232231</v>
      </c>
      <c r="Q19" s="166">
        <v>12008</v>
      </c>
      <c r="R19" s="166">
        <v>20920</v>
      </c>
      <c r="S19" s="166">
        <v>24708</v>
      </c>
      <c r="T19" s="166">
        <v>3118591</v>
      </c>
      <c r="U19" s="323">
        <v>635691</v>
      </c>
      <c r="V19" s="324">
        <v>-141350</v>
      </c>
      <c r="W19" s="323">
        <v>163</v>
      </c>
      <c r="X19" s="323">
        <v>657494</v>
      </c>
      <c r="Y19" s="166">
        <v>644785</v>
      </c>
      <c r="Z19" s="74">
        <v>798844</v>
      </c>
      <c r="AA19" s="74">
        <v>792766</v>
      </c>
    </row>
    <row r="20" spans="1:27" ht="72" customHeight="1">
      <c r="A20" s="47" t="s">
        <v>16</v>
      </c>
      <c r="B20" s="33" t="s">
        <v>103</v>
      </c>
      <c r="C20" s="1">
        <v>100</v>
      </c>
      <c r="D20" s="325">
        <v>750607</v>
      </c>
      <c r="E20" s="325">
        <v>745676</v>
      </c>
      <c r="F20" s="325">
        <v>6031</v>
      </c>
      <c r="G20" s="325">
        <v>190</v>
      </c>
      <c r="H20" s="325">
        <v>1459</v>
      </c>
      <c r="I20" s="325">
        <v>345384</v>
      </c>
      <c r="J20" s="325">
        <v>87800</v>
      </c>
      <c r="K20" s="325">
        <v>-110831</v>
      </c>
      <c r="L20" s="325">
        <v>0</v>
      </c>
      <c r="M20" s="325">
        <v>398838</v>
      </c>
      <c r="N20" s="325"/>
      <c r="O20" s="325"/>
      <c r="P20" s="325">
        <v>12416</v>
      </c>
      <c r="Q20" s="325">
        <v>130</v>
      </c>
      <c r="R20" s="325">
        <v>863</v>
      </c>
      <c r="S20" s="325"/>
      <c r="T20" s="325">
        <v>756638</v>
      </c>
      <c r="U20" s="326">
        <v>0</v>
      </c>
      <c r="V20" s="327">
        <v>-12006</v>
      </c>
      <c r="W20" s="326">
        <v>4</v>
      </c>
      <c r="X20" s="323">
        <v>5538</v>
      </c>
      <c r="Y20" s="323">
        <v>0</v>
      </c>
      <c r="Z20" s="74">
        <v>19377</v>
      </c>
      <c r="AA20" s="74">
        <v>3013</v>
      </c>
    </row>
    <row r="21" spans="1:27" ht="47.25" customHeight="1">
      <c r="A21" s="47" t="s">
        <v>17</v>
      </c>
      <c r="B21" s="33" t="s">
        <v>104</v>
      </c>
      <c r="C21" s="1">
        <v>100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323"/>
      <c r="V21" s="323"/>
      <c r="W21" s="323"/>
      <c r="X21" s="323"/>
      <c r="Y21" s="166"/>
      <c r="Z21" s="74"/>
      <c r="AA21" s="74"/>
    </row>
    <row r="22" spans="1:27" ht="48" customHeight="1">
      <c r="A22" s="47" t="s">
        <v>18</v>
      </c>
      <c r="B22" s="33" t="s">
        <v>166</v>
      </c>
      <c r="C22" s="166">
        <v>100</v>
      </c>
      <c r="D22" s="166">
        <v>118912700</v>
      </c>
      <c r="E22" s="166">
        <v>118912700</v>
      </c>
      <c r="F22" s="166">
        <v>326690664</v>
      </c>
      <c r="G22" s="166">
        <v>0</v>
      </c>
      <c r="H22" s="166">
        <v>326690665</v>
      </c>
      <c r="I22" s="166">
        <v>418468555</v>
      </c>
      <c r="J22" s="166">
        <v>419000000</v>
      </c>
      <c r="K22" s="166">
        <v>-531445</v>
      </c>
      <c r="L22" s="166">
        <v>0</v>
      </c>
      <c r="M22" s="166">
        <v>0</v>
      </c>
      <c r="N22" s="166">
        <v>0</v>
      </c>
      <c r="O22" s="166">
        <v>0</v>
      </c>
      <c r="P22" s="166">
        <v>27134809</v>
      </c>
      <c r="Q22" s="166">
        <v>0</v>
      </c>
      <c r="R22" s="166">
        <v>134809</v>
      </c>
      <c r="S22" s="166">
        <v>0</v>
      </c>
      <c r="T22" s="166">
        <v>445603364</v>
      </c>
      <c r="U22" s="323">
        <v>0</v>
      </c>
      <c r="V22" s="323">
        <v>-531445</v>
      </c>
      <c r="W22" s="323">
        <v>4</v>
      </c>
      <c r="X22" s="323">
        <v>0</v>
      </c>
      <c r="Y22" s="166">
        <v>0</v>
      </c>
      <c r="Z22" s="74">
        <v>531445</v>
      </c>
      <c r="AA22" s="74"/>
    </row>
    <row r="23" spans="1:27" ht="33.75" customHeight="1" thickBot="1">
      <c r="A23" s="328" t="s">
        <v>19</v>
      </c>
      <c r="B23" s="37" t="s">
        <v>167</v>
      </c>
      <c r="C23" s="325">
        <v>100</v>
      </c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6"/>
      <c r="V23" s="326"/>
      <c r="W23" s="326"/>
      <c r="X23" s="326"/>
      <c r="Y23" s="325"/>
      <c r="Z23" s="329"/>
      <c r="AA23" s="329"/>
    </row>
    <row r="24" spans="1:27" s="56" customFormat="1" ht="19.5" customHeight="1" thickBot="1">
      <c r="A24" s="121"/>
      <c r="B24" s="330" t="s">
        <v>43</v>
      </c>
      <c r="C24" s="331"/>
      <c r="D24" s="332">
        <f aca="true" t="shared" si="0" ref="D24:AA24">SUM(D10:D23)</f>
        <v>129300199.1</v>
      </c>
      <c r="E24" s="332">
        <f t="shared" si="0"/>
        <v>127697224.8</v>
      </c>
      <c r="F24" s="332">
        <f t="shared" si="0"/>
        <v>328873456.2</v>
      </c>
      <c r="G24" s="332">
        <f t="shared" si="0"/>
        <v>72468</v>
      </c>
      <c r="H24" s="332">
        <f t="shared" si="0"/>
        <v>327797848.2</v>
      </c>
      <c r="I24" s="332">
        <f t="shared" si="0"/>
        <v>426291965.6</v>
      </c>
      <c r="J24" s="332">
        <f t="shared" si="0"/>
        <v>420210022</v>
      </c>
      <c r="K24" s="332">
        <f t="shared" si="0"/>
        <v>-1780916</v>
      </c>
      <c r="L24" s="332">
        <f t="shared" si="0"/>
        <v>344337.5</v>
      </c>
      <c r="M24" s="332">
        <f t="shared" si="0"/>
        <v>3508665</v>
      </c>
      <c r="N24" s="332">
        <f t="shared" si="0"/>
        <v>1640012</v>
      </c>
      <c r="O24" s="332">
        <f t="shared" si="0"/>
        <v>1382280</v>
      </c>
      <c r="P24" s="332">
        <f t="shared" si="0"/>
        <v>28379290.7</v>
      </c>
      <c r="Q24" s="332">
        <f t="shared" si="0"/>
        <v>704640.1</v>
      </c>
      <c r="R24" s="332">
        <f t="shared" si="0"/>
        <v>257934.6</v>
      </c>
      <c r="S24" s="332">
        <f t="shared" si="0"/>
        <v>51172.6</v>
      </c>
      <c r="T24" s="332">
        <f t="shared" si="0"/>
        <v>458180280.3</v>
      </c>
      <c r="U24" s="332">
        <f t="shared" si="0"/>
        <v>2121926.9</v>
      </c>
      <c r="V24" s="332">
        <f t="shared" si="0"/>
        <v>-534375.4</v>
      </c>
      <c r="W24" s="332">
        <f t="shared" si="0"/>
        <v>685</v>
      </c>
      <c r="X24" s="332">
        <f t="shared" si="0"/>
        <v>2425668.6</v>
      </c>
      <c r="Y24" s="332">
        <f t="shared" si="0"/>
        <v>2063749.2</v>
      </c>
      <c r="Z24" s="332">
        <f t="shared" si="0"/>
        <v>2928466.1</v>
      </c>
      <c r="AA24" s="333">
        <f t="shared" si="0"/>
        <v>1860243.8</v>
      </c>
    </row>
    <row r="26" ht="17.25">
      <c r="P26" s="45"/>
    </row>
    <row r="27" ht="17.25">
      <c r="P27" s="45"/>
    </row>
  </sheetData>
  <sheetProtection/>
  <mergeCells count="35">
    <mergeCell ref="O7:O8"/>
    <mergeCell ref="U6:U8"/>
    <mergeCell ref="V6:V8"/>
    <mergeCell ref="X6:X8"/>
    <mergeCell ref="Y6:Y8"/>
    <mergeCell ref="T6:T8"/>
    <mergeCell ref="W6:W8"/>
    <mergeCell ref="I6:I8"/>
    <mergeCell ref="J6:L6"/>
    <mergeCell ref="M6:M8"/>
    <mergeCell ref="G7:G8"/>
    <mergeCell ref="H7:H8"/>
    <mergeCell ref="J7:J8"/>
    <mergeCell ref="K7:K8"/>
    <mergeCell ref="L7:L8"/>
    <mergeCell ref="Z6:Z8"/>
    <mergeCell ref="Q1:V1"/>
    <mergeCell ref="A2:V2"/>
    <mergeCell ref="A3:V3"/>
    <mergeCell ref="A4:V4"/>
    <mergeCell ref="C6:C8"/>
    <mergeCell ref="D6:D8"/>
    <mergeCell ref="E6:E8"/>
    <mergeCell ref="F6:F8"/>
    <mergeCell ref="G6:H6"/>
    <mergeCell ref="AA6:AA8"/>
    <mergeCell ref="N7:N8"/>
    <mergeCell ref="Q7:Q8"/>
    <mergeCell ref="R7:R8"/>
    <mergeCell ref="S7:S8"/>
    <mergeCell ref="A6:A8"/>
    <mergeCell ref="B6:B8"/>
    <mergeCell ref="N6:O6"/>
    <mergeCell ref="P6:P8"/>
    <mergeCell ref="Q6:S6"/>
  </mergeCells>
  <printOptions/>
  <pageMargins left="0.2" right="0.2" top="0.38" bottom="0.28" header="0.5" footer="0.2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1">
      <selection activeCell="D16" sqref="D16"/>
    </sheetView>
  </sheetViews>
  <sheetFormatPr defaultColWidth="9.140625" defaultRowHeight="12.75"/>
  <cols>
    <col min="1" max="1" width="3.8515625" style="2" customWidth="1"/>
    <col min="2" max="2" width="31.7109375" style="2" customWidth="1"/>
    <col min="3" max="3" width="12.8515625" style="2" customWidth="1"/>
    <col min="4" max="4" width="9.57421875" style="2" customWidth="1"/>
    <col min="5" max="5" width="12.28125" style="2" customWidth="1"/>
    <col min="6" max="6" width="11.421875" style="2" customWidth="1"/>
    <col min="7" max="7" width="12.28125" style="2" customWidth="1"/>
    <col min="8" max="8" width="9.57421875" style="2" customWidth="1"/>
    <col min="9" max="9" width="11.421875" style="2" customWidth="1"/>
    <col min="10" max="10" width="11.28125" style="2" customWidth="1"/>
    <col min="11" max="11" width="11.7109375" style="2" customWidth="1"/>
    <col min="12" max="13" width="9.57421875" style="2" customWidth="1"/>
    <col min="14" max="14" width="10.140625" style="2" customWidth="1"/>
    <col min="15" max="16" width="9.57421875" style="2" customWidth="1"/>
    <col min="17" max="17" width="10.00390625" style="2" customWidth="1"/>
    <col min="18" max="18" width="10.421875" style="2" customWidth="1"/>
    <col min="19" max="19" width="10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6.75" customHeight="1"/>
    <row r="2" spans="1:19" ht="42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8.25" customHeight="1">
      <c r="A3" s="429" t="s">
        <v>59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 hidden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93</v>
      </c>
      <c r="S5" s="23"/>
    </row>
    <row r="6" spans="1:19" ht="3.75" customHeight="1">
      <c r="A6" s="490" t="s">
        <v>2</v>
      </c>
      <c r="B6" s="455" t="s">
        <v>3</v>
      </c>
      <c r="C6" s="609" t="s">
        <v>22</v>
      </c>
      <c r="D6" s="612" t="s">
        <v>23</v>
      </c>
      <c r="E6" s="630" t="s">
        <v>24</v>
      </c>
      <c r="F6" s="606" t="s">
        <v>25</v>
      </c>
      <c r="G6" s="615"/>
      <c r="H6" s="615"/>
      <c r="I6" s="615"/>
      <c r="J6" s="615"/>
      <c r="K6" s="622" t="s">
        <v>26</v>
      </c>
      <c r="L6" s="616"/>
      <c r="M6" s="617"/>
      <c r="N6" s="618"/>
      <c r="O6" s="627" t="s">
        <v>27</v>
      </c>
      <c r="P6" s="627" t="s">
        <v>42</v>
      </c>
      <c r="Q6" s="619" t="s">
        <v>29</v>
      </c>
      <c r="R6" s="625"/>
      <c r="S6" s="626"/>
    </row>
    <row r="7" spans="1:19" ht="282.75" customHeight="1">
      <c r="A7" s="490"/>
      <c r="B7" s="455"/>
      <c r="C7" s="610"/>
      <c r="D7" s="613"/>
      <c r="E7" s="631"/>
      <c r="F7" s="607"/>
      <c r="G7" s="449" t="s">
        <v>30</v>
      </c>
      <c r="H7" s="445" t="s">
        <v>31</v>
      </c>
      <c r="I7" s="445" t="s">
        <v>32</v>
      </c>
      <c r="J7" s="445" t="s">
        <v>33</v>
      </c>
      <c r="K7" s="623"/>
      <c r="L7" s="445" t="s">
        <v>34</v>
      </c>
      <c r="M7" s="445" t="s">
        <v>35</v>
      </c>
      <c r="N7" s="445" t="s">
        <v>36</v>
      </c>
      <c r="O7" s="628"/>
      <c r="P7" s="628"/>
      <c r="Q7" s="620"/>
      <c r="R7" s="452" t="s">
        <v>37</v>
      </c>
      <c r="S7" s="452" t="s">
        <v>38</v>
      </c>
    </row>
    <row r="8" spans="1:19" ht="148.5" customHeight="1" thickBot="1">
      <c r="A8" s="490"/>
      <c r="B8" s="455"/>
      <c r="C8" s="611"/>
      <c r="D8" s="614"/>
      <c r="E8" s="632"/>
      <c r="F8" s="608"/>
      <c r="G8" s="489"/>
      <c r="H8" s="481"/>
      <c r="I8" s="481"/>
      <c r="J8" s="481"/>
      <c r="K8" s="624"/>
      <c r="L8" s="481"/>
      <c r="M8" s="481"/>
      <c r="N8" s="481"/>
      <c r="O8" s="629"/>
      <c r="P8" s="629"/>
      <c r="Q8" s="621"/>
      <c r="R8" s="486"/>
      <c r="S8" s="486"/>
    </row>
    <row r="9" spans="1:19" s="29" customFormat="1" ht="15.75" customHeight="1" thickBot="1" thickTop="1">
      <c r="A9" s="77">
        <v>1</v>
      </c>
      <c r="B9" s="77">
        <v>2</v>
      </c>
      <c r="C9" s="71">
        <v>3</v>
      </c>
      <c r="D9" s="70">
        <v>4</v>
      </c>
      <c r="E9" s="69">
        <v>5</v>
      </c>
      <c r="F9" s="70">
        <v>6</v>
      </c>
      <c r="G9" s="69">
        <v>7</v>
      </c>
      <c r="H9" s="69">
        <v>8</v>
      </c>
      <c r="I9" s="69">
        <v>9</v>
      </c>
      <c r="J9" s="69">
        <v>10</v>
      </c>
      <c r="K9" s="70">
        <v>11</v>
      </c>
      <c r="L9" s="69">
        <v>12</v>
      </c>
      <c r="M9" s="69">
        <v>13</v>
      </c>
      <c r="N9" s="69">
        <v>14</v>
      </c>
      <c r="O9" s="70">
        <v>15</v>
      </c>
      <c r="P9" s="72">
        <v>16</v>
      </c>
      <c r="Q9" s="70">
        <v>17</v>
      </c>
      <c r="R9" s="69">
        <v>18</v>
      </c>
      <c r="S9" s="69">
        <v>19</v>
      </c>
    </row>
    <row r="10" spans="1:19" ht="23.25" customHeight="1">
      <c r="A10" s="47" t="s">
        <v>6</v>
      </c>
      <c r="B10" s="33" t="s">
        <v>66</v>
      </c>
      <c r="C10" s="41">
        <v>0.43802582095917497</v>
      </c>
      <c r="D10" s="41">
        <v>2.299073392005583</v>
      </c>
      <c r="E10" s="42">
        <v>33507</v>
      </c>
      <c r="F10" s="41">
        <v>0.5650421585160202</v>
      </c>
      <c r="G10" s="43">
        <v>1166.8010118043846</v>
      </c>
      <c r="H10" s="43">
        <v>92.10610040028594</v>
      </c>
      <c r="I10" s="41">
        <v>0.582464627209593</v>
      </c>
      <c r="J10" s="41">
        <v>0.9656648646921712</v>
      </c>
      <c r="K10" s="41">
        <v>1.3950066633084441</v>
      </c>
      <c r="L10" s="41">
        <v>0.6323844182722395</v>
      </c>
      <c r="M10" s="41">
        <v>0.2642546579201079</v>
      </c>
      <c r="N10" s="41">
        <v>2.6109445952377888</v>
      </c>
      <c r="O10" s="43">
        <v>0.12915430619595653</v>
      </c>
      <c r="P10" s="43">
        <v>1.2760976111761453</v>
      </c>
      <c r="Q10" s="43">
        <v>0.2267143559095428</v>
      </c>
      <c r="R10" s="43">
        <v>0.4887494026122473</v>
      </c>
      <c r="S10" s="43">
        <v>0.7168424540914856</v>
      </c>
    </row>
    <row r="11" spans="1:19" ht="24" customHeight="1">
      <c r="A11" s="47" t="s">
        <v>7</v>
      </c>
      <c r="B11" s="33" t="s">
        <v>67</v>
      </c>
      <c r="C11" s="41">
        <v>0.07207213363445959</v>
      </c>
      <c r="D11" s="41">
        <v>2.7769012012022274</v>
      </c>
      <c r="E11" s="42">
        <v>156018.5</v>
      </c>
      <c r="F11" s="41">
        <v>0.6398863598146518</v>
      </c>
      <c r="G11" s="43">
        <v>241.07365941247346</v>
      </c>
      <c r="H11" s="43">
        <v>70.68082003979494</v>
      </c>
      <c r="I11" s="41">
        <v>0.8944176337728124</v>
      </c>
      <c r="J11" s="41">
        <v>0.8944176337728124</v>
      </c>
      <c r="K11" s="41">
        <v>8.47127854520937</v>
      </c>
      <c r="L11" s="41">
        <v>1.265431885579758</v>
      </c>
      <c r="M11" s="41">
        <v>0.05202061702552858</v>
      </c>
      <c r="N11" s="41">
        <v>0.17928666373133198</v>
      </c>
      <c r="O11" s="43">
        <v>0.12710250129656384</v>
      </c>
      <c r="P11" s="43">
        <v>0.43805292425088616</v>
      </c>
      <c r="Q11" s="43">
        <v>0.14151471021616285</v>
      </c>
      <c r="R11" s="43">
        <v>2.44331014440274</v>
      </c>
      <c r="S11" s="43">
        <v>0.11804593541142787</v>
      </c>
    </row>
    <row r="12" spans="1:19" ht="24" customHeight="1">
      <c r="A12" s="47" t="s">
        <v>8</v>
      </c>
      <c r="B12" s="48" t="s">
        <v>68</v>
      </c>
      <c r="C12" s="41">
        <v>8.859576664945793</v>
      </c>
      <c r="D12" s="41">
        <v>17.85751161590088</v>
      </c>
      <c r="E12" s="42">
        <v>32653</v>
      </c>
      <c r="F12" s="41">
        <v>0.9440011564035848</v>
      </c>
      <c r="G12" s="43">
        <v>5531.393466319746</v>
      </c>
      <c r="H12" s="43">
        <v>98.22424057920868</v>
      </c>
      <c r="I12" s="41">
        <v>0.226700665691599</v>
      </c>
      <c r="J12" s="41">
        <v>0.9988207807488992</v>
      </c>
      <c r="K12" s="41">
        <v>0.29323038163975007</v>
      </c>
      <c r="L12" s="41">
        <v>0.23079910249729657</v>
      </c>
      <c r="M12" s="41">
        <v>0.09594624481016129</v>
      </c>
      <c r="N12" s="41">
        <v>7.396609639871885</v>
      </c>
      <c r="O12" s="43">
        <v>1.2280053311350803</v>
      </c>
      <c r="P12" s="43">
        <v>94.66838528239981</v>
      </c>
      <c r="Q12" s="43">
        <v>5.488575375348174</v>
      </c>
      <c r="R12" s="43">
        <v>12.79888893582865</v>
      </c>
      <c r="S12" s="43">
        <v>3.410287823546729</v>
      </c>
    </row>
    <row r="13" spans="1:19" ht="24" customHeight="1">
      <c r="A13" s="47" t="s">
        <v>9</v>
      </c>
      <c r="B13" s="33" t="s">
        <v>73</v>
      </c>
      <c r="C13" s="41">
        <v>0.05291757944749495</v>
      </c>
      <c r="D13" s="41">
        <v>2.623298908456381</v>
      </c>
      <c r="E13" s="42">
        <v>171172</v>
      </c>
      <c r="F13" s="41">
        <v>0.6188005885351332</v>
      </c>
      <c r="G13" s="43">
        <v>213.98602409812776</v>
      </c>
      <c r="H13" s="43">
        <v>68.15144868717222</v>
      </c>
      <c r="I13" s="41">
        <v>0.3414779890506537</v>
      </c>
      <c r="J13" s="41">
        <v>0.8785935098354144</v>
      </c>
      <c r="K13" s="41">
        <v>0.5185521263873445</v>
      </c>
      <c r="L13" s="41">
        <v>0.501057564628011</v>
      </c>
      <c r="M13" s="41">
        <v>0.30114111654673736</v>
      </c>
      <c r="N13" s="41">
        <v>0.8953143921144806</v>
      </c>
      <c r="O13" s="43">
        <v>0.27635560966850464</v>
      </c>
      <c r="P13" s="43">
        <v>0.8216252815791871</v>
      </c>
      <c r="Q13" s="43">
        <v>0.8510093091786951</v>
      </c>
      <c r="R13" s="43">
        <v>0.9176947101662685</v>
      </c>
      <c r="S13" s="43">
        <v>1.9284464359770592</v>
      </c>
    </row>
    <row r="14" spans="1:19" ht="27" customHeight="1">
      <c r="A14" s="47" t="s">
        <v>10</v>
      </c>
      <c r="B14" s="33" t="s">
        <v>74</v>
      </c>
      <c r="C14" s="41">
        <v>8.942576665797933</v>
      </c>
      <c r="D14" s="41">
        <v>11.726826513769439</v>
      </c>
      <c r="E14" s="42">
        <v>246953</v>
      </c>
      <c r="F14" s="41">
        <v>0.914725437540513</v>
      </c>
      <c r="G14" s="43">
        <v>369.35975553291973</v>
      </c>
      <c r="H14" s="43">
        <v>78.69438126699674</v>
      </c>
      <c r="I14" s="41">
        <v>0.8659973452319134</v>
      </c>
      <c r="J14" s="41">
        <v>0.9818325160162064</v>
      </c>
      <c r="K14" s="41">
        <v>6.462500662532464</v>
      </c>
      <c r="L14" s="41">
        <v>1.1004563874690503</v>
      </c>
      <c r="M14" s="41">
        <v>0.07298766421984866</v>
      </c>
      <c r="N14" s="41">
        <v>0.30752742806284944</v>
      </c>
      <c r="O14" s="43">
        <v>1.6048932633375406</v>
      </c>
      <c r="P14" s="43">
        <v>6.762083742027312</v>
      </c>
      <c r="Q14" s="43">
        <v>1.8313175717545511</v>
      </c>
      <c r="R14" s="43">
        <v>21.988554922149397</v>
      </c>
      <c r="S14" s="43">
        <v>0.154738862279378</v>
      </c>
    </row>
    <row r="15" spans="1:19" ht="31.5" customHeight="1">
      <c r="A15" s="47" t="s">
        <v>11</v>
      </c>
      <c r="B15" s="33" t="s">
        <v>75</v>
      </c>
      <c r="C15" s="41">
        <v>0.4984952708512468</v>
      </c>
      <c r="D15" s="41">
        <v>1.8147033533963886</v>
      </c>
      <c r="E15" s="42">
        <v>3790</v>
      </c>
      <c r="F15" s="41">
        <v>0.44894574745321014</v>
      </c>
      <c r="G15" s="43">
        <v>1987.194977493485</v>
      </c>
      <c r="H15" s="43">
        <v>95.2088807668515</v>
      </c>
      <c r="I15" s="41">
        <v>0.5084761153455428</v>
      </c>
      <c r="J15" s="41">
        <v>0.973598333721148</v>
      </c>
      <c r="K15" s="41">
        <v>1.0344891290542335</v>
      </c>
      <c r="L15" s="41">
        <v>0.534063746207357</v>
      </c>
      <c r="M15" s="41">
        <v>0.220613530941492</v>
      </c>
      <c r="N15" s="41">
        <v>2.4957270212111897</v>
      </c>
      <c r="O15" s="43">
        <v>-1.6760824019499947</v>
      </c>
      <c r="P15" s="43">
        <v>-18.960959114663385</v>
      </c>
      <c r="Q15" s="43">
        <v>-3.4421947898296756</v>
      </c>
      <c r="R15" s="43">
        <v>-7.597369004508167</v>
      </c>
      <c r="S15" s="43">
        <v>0.9666607138870906</v>
      </c>
    </row>
    <row r="16" spans="1:19" ht="30.75" customHeight="1">
      <c r="A16" s="47" t="s">
        <v>12</v>
      </c>
      <c r="B16" s="33" t="s">
        <v>69</v>
      </c>
      <c r="C16" s="41">
        <v>0.05645271346040122</v>
      </c>
      <c r="D16" s="41">
        <v>1.0059591502524678</v>
      </c>
      <c r="E16" s="42">
        <v>131</v>
      </c>
      <c r="F16" s="41">
        <v>0.005923849145337795</v>
      </c>
      <c r="G16" s="43">
        <v>2806.480057881885</v>
      </c>
      <c r="H16" s="43">
        <v>96.55941214085344</v>
      </c>
      <c r="I16" s="41">
        <v>0.965797936643023</v>
      </c>
      <c r="J16" s="41">
        <v>0.965797936643023</v>
      </c>
      <c r="K16" s="41">
        <v>28.23800209252604</v>
      </c>
      <c r="L16" s="41">
        <v>1.0002110775427997</v>
      </c>
      <c r="M16" s="41">
        <v>0.18491139287622455</v>
      </c>
      <c r="N16" s="41">
        <v>5.38008212625784</v>
      </c>
      <c r="O16" s="43">
        <v>1.1320061198741596</v>
      </c>
      <c r="P16" s="43">
        <v>32.936239339379995</v>
      </c>
      <c r="Q16" s="43">
        <v>1.17582431744518</v>
      </c>
      <c r="R16" s="43">
        <v>6.121884121179589</v>
      </c>
      <c r="S16" s="43">
        <v>0.03541327027044443</v>
      </c>
    </row>
    <row r="17" spans="1:19" ht="29.25" customHeight="1">
      <c r="A17" s="47" t="s">
        <v>13</v>
      </c>
      <c r="B17" s="33" t="s">
        <v>70</v>
      </c>
      <c r="C17" s="41">
        <v>1.172594354865832</v>
      </c>
      <c r="D17" s="41">
        <v>1.2406822239541675</v>
      </c>
      <c r="E17" s="42">
        <v>164598</v>
      </c>
      <c r="F17" s="41">
        <v>0.1939918371580204</v>
      </c>
      <c r="G17" s="43">
        <v>0</v>
      </c>
      <c r="H17" s="43">
        <v>0</v>
      </c>
      <c r="I17" s="41">
        <v>0.20023646246538432</v>
      </c>
      <c r="J17" s="41">
        <v>0.20023646246538432</v>
      </c>
      <c r="K17" s="41">
        <v>0.25036958184245506</v>
      </c>
      <c r="L17" s="41" t="e">
        <v>#DIV/0!</v>
      </c>
      <c r="M17" s="41">
        <v>0.35673694114721094</v>
      </c>
      <c r="N17" s="41">
        <v>0.37202384299984054</v>
      </c>
      <c r="O17" s="43">
        <v>12.207063654353353</v>
      </c>
      <c r="P17" s="43">
        <v>12.73016110367497</v>
      </c>
      <c r="Q17" s="43">
        <v>56.18462472915438</v>
      </c>
      <c r="R17" s="43">
        <v>34.21866996756018</v>
      </c>
      <c r="S17" s="43">
        <v>3.9940954194237923</v>
      </c>
    </row>
    <row r="18" spans="1:19" ht="33.75" customHeight="1">
      <c r="A18" s="47" t="s">
        <v>14</v>
      </c>
      <c r="B18" s="33" t="s">
        <v>71</v>
      </c>
      <c r="C18" s="41">
        <v>1.1281887192161708</v>
      </c>
      <c r="D18" s="41">
        <v>3.248742166122341</v>
      </c>
      <c r="E18" s="42">
        <v>101904</v>
      </c>
      <c r="F18" s="41">
        <v>0.6921885613367749</v>
      </c>
      <c r="G18" s="43">
        <v>824.6155413666621</v>
      </c>
      <c r="H18" s="43">
        <v>89.18469401323372</v>
      </c>
      <c r="I18" s="41">
        <v>0.7192869038707218</v>
      </c>
      <c r="J18" s="41">
        <v>0.9667092510463048</v>
      </c>
      <c r="K18" s="41">
        <v>2.5623560631437905</v>
      </c>
      <c r="L18" s="41">
        <v>0.8065138439158517</v>
      </c>
      <c r="M18" s="41">
        <v>0.17641344430268704</v>
      </c>
      <c r="N18" s="41">
        <v>1.4924513900171357</v>
      </c>
      <c r="O18" s="43">
        <v>0.08029564450480306</v>
      </c>
      <c r="P18" s="43">
        <v>0.6792982628234406</v>
      </c>
      <c r="Q18" s="43">
        <v>0.11316434261015396</v>
      </c>
      <c r="R18" s="43">
        <v>0.45515603882793215</v>
      </c>
      <c r="S18" s="43">
        <v>0.3902658238578623</v>
      </c>
    </row>
    <row r="19" spans="1:19" ht="46.5" customHeight="1">
      <c r="A19" s="47" t="s">
        <v>15</v>
      </c>
      <c r="B19" s="33" t="s">
        <v>72</v>
      </c>
      <c r="C19" s="41">
        <v>0.01240575117017108</v>
      </c>
      <c r="D19" s="41">
        <v>1.146272461471552</v>
      </c>
      <c r="E19" s="42">
        <v>33969</v>
      </c>
      <c r="F19" s="41">
        <v>0.12760706235912847</v>
      </c>
      <c r="G19" s="43">
        <v>1071.521788129226</v>
      </c>
      <c r="H19" s="43">
        <v>91.46409388085837</v>
      </c>
      <c r="I19" s="41">
        <v>0.8338544554255432</v>
      </c>
      <c r="J19" s="41">
        <v>0.9255333578529534</v>
      </c>
      <c r="K19" s="41">
        <v>5.018819238043772</v>
      </c>
      <c r="L19" s="41">
        <v>0.9116741007807134</v>
      </c>
      <c r="M19" s="41">
        <v>0.2039029508289268</v>
      </c>
      <c r="N19" s="41">
        <v>2.28833748506098</v>
      </c>
      <c r="O19" s="43">
        <v>-4.5339138197125335</v>
      </c>
      <c r="P19" s="43">
        <v>-50.88266209736641</v>
      </c>
      <c r="Q19" s="43">
        <v>-5.435595594764139</v>
      </c>
      <c r="R19" s="43">
        <v>-22.23564593489604</v>
      </c>
      <c r="S19" s="43">
        <v>0.19925005316385505</v>
      </c>
    </row>
    <row r="20" spans="1:19" ht="28.5" customHeight="1">
      <c r="A20" s="47" t="s">
        <v>16</v>
      </c>
      <c r="B20" s="33" t="s">
        <v>103</v>
      </c>
      <c r="C20" s="41">
        <v>0.11750966494845361</v>
      </c>
      <c r="D20" s="41">
        <v>0.48574420103092786</v>
      </c>
      <c r="E20" s="42">
        <v>-6385</v>
      </c>
      <c r="F20" s="41">
        <v>-1.0586967335433592</v>
      </c>
      <c r="G20" s="43">
        <v>12445.813297960536</v>
      </c>
      <c r="H20" s="43">
        <v>99.20292134415665</v>
      </c>
      <c r="I20" s="41">
        <v>0.4564719192004631</v>
      </c>
      <c r="J20" s="41">
        <v>0.9835905677483816</v>
      </c>
      <c r="K20" s="41">
        <v>0.839831345105458</v>
      </c>
      <c r="L20" s="41">
        <v>0.46013959368884116</v>
      </c>
      <c r="M20" s="41">
        <v>0</v>
      </c>
      <c r="N20" s="41">
        <v>0</v>
      </c>
      <c r="O20" s="43">
        <v>-3.173512300466009</v>
      </c>
      <c r="P20" s="43">
        <v>-398.1429282042779</v>
      </c>
      <c r="Q20" s="43">
        <v>-3.4761309151553053</v>
      </c>
      <c r="R20" s="43" t="e">
        <v>#DIV/0!</v>
      </c>
      <c r="S20" s="43">
        <v>1.1907152618534733</v>
      </c>
    </row>
    <row r="21" spans="1:19" ht="28.5" customHeight="1">
      <c r="A21" s="47" t="s">
        <v>17</v>
      </c>
      <c r="B21" s="33" t="s">
        <v>104</v>
      </c>
      <c r="C21" s="41" t="e">
        <v>#DIV/0!</v>
      </c>
      <c r="D21" s="41" t="e">
        <v>#DIV/0!</v>
      </c>
      <c r="E21" s="42">
        <v>0</v>
      </c>
      <c r="F21" s="41" t="e">
        <v>#DIV/0!</v>
      </c>
      <c r="G21" s="43" t="e">
        <v>#DIV/0!</v>
      </c>
      <c r="H21" s="43" t="e">
        <v>#DIV/0!</v>
      </c>
      <c r="I21" s="41" t="e">
        <v>#DIV/0!</v>
      </c>
      <c r="J21" s="41" t="e">
        <v>#DIV/0!</v>
      </c>
      <c r="K21" s="41" t="e">
        <v>#DIV/0!</v>
      </c>
      <c r="L21" s="41" t="e">
        <v>#DIV/0!</v>
      </c>
      <c r="M21" s="41" t="e">
        <v>#DIV/0!</v>
      </c>
      <c r="N21" s="41" t="e">
        <v>#DIV/0!</v>
      </c>
      <c r="O21" s="43" t="e">
        <v>#DIV/0!</v>
      </c>
      <c r="P21" s="43" t="e">
        <v>#DIV/0!</v>
      </c>
      <c r="Q21" s="43" t="e">
        <v>#DIV/0!</v>
      </c>
      <c r="R21" s="43" t="e">
        <v>#DIV/0!</v>
      </c>
      <c r="S21" s="43" t="e">
        <v>#DIV/0!</v>
      </c>
    </row>
    <row r="22" spans="1:19" ht="28.5" customHeight="1">
      <c r="A22" s="47" t="s">
        <v>18</v>
      </c>
      <c r="B22" s="33" t="s">
        <v>166</v>
      </c>
      <c r="C22" s="41">
        <v>12.039541719272835</v>
      </c>
      <c r="D22" s="41">
        <v>12.039541682419802</v>
      </c>
      <c r="E22" s="42">
        <v>299555855</v>
      </c>
      <c r="F22" s="41">
        <v>0.9169403598261382</v>
      </c>
      <c r="G22" s="43">
        <v>36.39917301095571</v>
      </c>
      <c r="H22" s="43">
        <v>26.68577250687003</v>
      </c>
      <c r="I22" s="41">
        <v>0.9391054664479598</v>
      </c>
      <c r="J22" s="41">
        <v>0.9391054664479598</v>
      </c>
      <c r="K22" s="41">
        <v>15.421835289129914</v>
      </c>
      <c r="L22" s="41">
        <v>3.519124155788238</v>
      </c>
      <c r="M22" s="41">
        <v>0</v>
      </c>
      <c r="N22" s="41">
        <v>0</v>
      </c>
      <c r="O22" s="43">
        <v>-0.23852827107472196</v>
      </c>
      <c r="P22" s="43">
        <v>-0.32535058914325143</v>
      </c>
      <c r="Q22" s="43">
        <v>-0.12699759483720346</v>
      </c>
      <c r="R22" s="43">
        <v>0</v>
      </c>
      <c r="S22" s="43">
        <v>0.06484312542910184</v>
      </c>
    </row>
    <row r="23" spans="1:19" ht="28.5" customHeight="1" thickBot="1">
      <c r="A23" s="328" t="s">
        <v>19</v>
      </c>
      <c r="B23" s="37" t="s">
        <v>167</v>
      </c>
      <c r="C23" s="41" t="e">
        <v>#DIV/0!</v>
      </c>
      <c r="D23" s="41" t="e">
        <v>#DIV/0!</v>
      </c>
      <c r="E23" s="42">
        <v>0</v>
      </c>
      <c r="F23" s="41" t="e">
        <v>#DIV/0!</v>
      </c>
      <c r="G23" s="43" t="e">
        <v>#DIV/0!</v>
      </c>
      <c r="H23" s="43" t="e">
        <v>#DIV/0!</v>
      </c>
      <c r="I23" s="41" t="e">
        <v>#DIV/0!</v>
      </c>
      <c r="J23" s="41" t="e">
        <v>#DIV/0!</v>
      </c>
      <c r="K23" s="41" t="e">
        <v>#DIV/0!</v>
      </c>
      <c r="L23" s="41" t="e">
        <v>#DIV/0!</v>
      </c>
      <c r="M23" s="41" t="e">
        <v>#DIV/0!</v>
      </c>
      <c r="N23" s="41" t="e">
        <v>#DIV/0!</v>
      </c>
      <c r="O23" s="43" t="e">
        <v>#DIV/0!</v>
      </c>
      <c r="P23" s="43" t="e">
        <v>#DIV/0!</v>
      </c>
      <c r="Q23" s="43" t="e">
        <v>#DIV/0!</v>
      </c>
      <c r="R23" s="43" t="e">
        <v>#DIV/0!</v>
      </c>
      <c r="S23" s="43" t="e">
        <v>#DIV/0!</v>
      </c>
    </row>
    <row r="24" spans="1:19" ht="18" customHeight="1" thickBot="1">
      <c r="A24" s="49"/>
      <c r="B24" s="334"/>
      <c r="C24" s="335"/>
      <c r="D24" s="335"/>
      <c r="E24" s="51"/>
      <c r="F24" s="335"/>
      <c r="G24" s="336"/>
      <c r="H24" s="336"/>
      <c r="I24" s="335"/>
      <c r="J24" s="335"/>
      <c r="K24" s="335"/>
      <c r="L24" s="335"/>
      <c r="M24" s="335"/>
      <c r="N24" s="335"/>
      <c r="O24" s="336"/>
      <c r="P24" s="336"/>
      <c r="Q24" s="336"/>
      <c r="R24" s="336"/>
      <c r="S24" s="336"/>
    </row>
  </sheetData>
  <sheetProtection/>
  <mergeCells count="25">
    <mergeCell ref="A2:S2"/>
    <mergeCell ref="A3:S3"/>
    <mergeCell ref="A4:S4"/>
    <mergeCell ref="R6:S6"/>
    <mergeCell ref="O6:O8"/>
    <mergeCell ref="P6:P8"/>
    <mergeCell ref="N7:N8"/>
    <mergeCell ref="H7:H8"/>
    <mergeCell ref="I7:I8"/>
    <mergeCell ref="E6:E8"/>
    <mergeCell ref="S7:S8"/>
    <mergeCell ref="G6:J6"/>
    <mergeCell ref="L6:N6"/>
    <mergeCell ref="G7:G8"/>
    <mergeCell ref="J7:J8"/>
    <mergeCell ref="L7:L8"/>
    <mergeCell ref="M7:M8"/>
    <mergeCell ref="Q6:Q8"/>
    <mergeCell ref="K6:K8"/>
    <mergeCell ref="F6:F8"/>
    <mergeCell ref="A6:A8"/>
    <mergeCell ref="B6:B8"/>
    <mergeCell ref="C6:C8"/>
    <mergeCell ref="D6:D8"/>
    <mergeCell ref="R7:R8"/>
  </mergeCells>
  <printOptions/>
  <pageMargins left="0.2" right="0.2" top="0.26" bottom="0.22" header="0.5" footer="0.22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W7">
      <selection activeCell="AC17" sqref="AC17"/>
    </sheetView>
  </sheetViews>
  <sheetFormatPr defaultColWidth="9.140625" defaultRowHeight="12.75"/>
  <cols>
    <col min="1" max="1" width="4.421875" style="2" customWidth="1"/>
    <col min="2" max="2" width="26.00390625" style="2" customWidth="1"/>
    <col min="3" max="3" width="5.28125" style="2" customWidth="1"/>
    <col min="4" max="4" width="11.00390625" style="2" customWidth="1"/>
    <col min="5" max="5" width="10.421875" style="2" customWidth="1"/>
    <col min="6" max="6" width="9.28125" style="2" customWidth="1"/>
    <col min="7" max="7" width="10.421875" style="2" customWidth="1"/>
    <col min="8" max="9" width="9.8515625" style="2" customWidth="1"/>
    <col min="10" max="10" width="9.57421875" style="2" customWidth="1"/>
    <col min="11" max="11" width="9.421875" style="2" customWidth="1"/>
    <col min="12" max="12" width="6.00390625" style="2" customWidth="1"/>
    <col min="13" max="13" width="8.8515625" style="2" customWidth="1"/>
    <col min="14" max="14" width="5.421875" style="2" customWidth="1"/>
    <col min="15" max="15" width="6.00390625" style="2" customWidth="1"/>
    <col min="16" max="16" width="7.8515625" style="2" customWidth="1"/>
    <col min="17" max="17" width="6.7109375" style="2" customWidth="1"/>
    <col min="18" max="18" width="6.8515625" style="2" customWidth="1"/>
    <col min="19" max="19" width="7.8515625" style="2" customWidth="1"/>
    <col min="20" max="20" width="7.7109375" style="2" customWidth="1"/>
    <col min="21" max="21" width="6.00390625" style="2" customWidth="1"/>
    <col min="22" max="22" width="8.8515625" style="2" customWidth="1"/>
    <col min="23" max="23" width="5.8515625" style="2" customWidth="1"/>
    <col min="24" max="24" width="8.28125" style="2" customWidth="1"/>
    <col min="25" max="25" width="6.28125" style="2" customWidth="1"/>
    <col min="26" max="26" width="9.8515625" style="2" customWidth="1"/>
    <col min="27" max="27" width="7.421875" style="2" customWidth="1"/>
    <col min="28" max="28" width="12.28125" style="2" customWidth="1"/>
    <col min="29" max="16384" width="9.14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4" ht="18" thickBot="1">
      <c r="B5" s="4" t="s">
        <v>165</v>
      </c>
      <c r="X5" s="24" t="s">
        <v>58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 thickBot="1">
      <c r="A8" s="431"/>
      <c r="B8" s="434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41"/>
      <c r="O8" s="441"/>
      <c r="P8" s="415"/>
      <c r="Q8" s="463"/>
      <c r="R8" s="419"/>
      <c r="S8" s="423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Bot="1">
      <c r="A9" s="85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  <c r="R9" s="86">
        <v>18</v>
      </c>
      <c r="S9" s="86">
        <v>19</v>
      </c>
      <c r="T9" s="86">
        <v>20</v>
      </c>
      <c r="U9" s="86">
        <v>21</v>
      </c>
      <c r="V9" s="86">
        <v>22</v>
      </c>
      <c r="W9" s="86">
        <v>23</v>
      </c>
      <c r="X9" s="86">
        <v>24</v>
      </c>
      <c r="Y9" s="337">
        <v>25</v>
      </c>
      <c r="Z9" s="338">
        <v>26</v>
      </c>
      <c r="AA9" s="339">
        <v>27</v>
      </c>
    </row>
    <row r="10" spans="1:33" ht="51.75" customHeight="1" thickBot="1">
      <c r="A10" s="53" t="s">
        <v>6</v>
      </c>
      <c r="B10" s="54" t="s">
        <v>96</v>
      </c>
      <c r="C10" s="55">
        <v>100</v>
      </c>
      <c r="D10" s="340">
        <v>54531</v>
      </c>
      <c r="E10" s="340">
        <v>3295</v>
      </c>
      <c r="F10" s="340">
        <v>11383</v>
      </c>
      <c r="G10" s="340">
        <v>11237</v>
      </c>
      <c r="H10" s="340">
        <v>146</v>
      </c>
      <c r="I10" s="340">
        <v>12502</v>
      </c>
      <c r="J10" s="340">
        <v>13604</v>
      </c>
      <c r="K10" s="341">
        <v>-1102</v>
      </c>
      <c r="L10" s="340">
        <v>0</v>
      </c>
      <c r="M10" s="340">
        <v>51236</v>
      </c>
      <c r="N10" s="340">
        <v>0</v>
      </c>
      <c r="O10" s="340">
        <v>0</v>
      </c>
      <c r="P10" s="340">
        <v>2176</v>
      </c>
      <c r="Q10" s="340">
        <v>0</v>
      </c>
      <c r="R10" s="340">
        <v>837</v>
      </c>
      <c r="S10" s="340">
        <v>0</v>
      </c>
      <c r="T10" s="340">
        <v>65914</v>
      </c>
      <c r="U10" s="340">
        <v>0</v>
      </c>
      <c r="V10" s="342">
        <v>4167</v>
      </c>
      <c r="W10" s="340">
        <v>2</v>
      </c>
      <c r="X10" s="342">
        <v>12600</v>
      </c>
      <c r="Y10" s="343">
        <v>0</v>
      </c>
      <c r="Z10" s="344">
        <v>7173</v>
      </c>
      <c r="AA10" s="340">
        <v>0</v>
      </c>
      <c r="AB10" s="38"/>
      <c r="AC10" s="38"/>
      <c r="AD10" s="38"/>
      <c r="AE10" s="38"/>
      <c r="AF10" s="38"/>
      <c r="AG10" s="38"/>
    </row>
    <row r="11" spans="1:27" ht="20.25" customHeight="1" thickBot="1">
      <c r="A11" s="121"/>
      <c r="B11" s="345" t="s">
        <v>43</v>
      </c>
      <c r="C11" s="168"/>
      <c r="D11" s="346">
        <f aca="true" t="shared" si="0" ref="D11:Y11">SUM(D10:D10)</f>
        <v>54531</v>
      </c>
      <c r="E11" s="346">
        <f t="shared" si="0"/>
        <v>3295</v>
      </c>
      <c r="F11" s="346">
        <f t="shared" si="0"/>
        <v>11383</v>
      </c>
      <c r="G11" s="346">
        <f t="shared" si="0"/>
        <v>11237</v>
      </c>
      <c r="H11" s="346">
        <f t="shared" si="0"/>
        <v>146</v>
      </c>
      <c r="I11" s="346">
        <f>SUM(I10:I10)</f>
        <v>12502</v>
      </c>
      <c r="J11" s="346">
        <f t="shared" si="0"/>
        <v>13604</v>
      </c>
      <c r="K11" s="346">
        <f t="shared" si="0"/>
        <v>-1102</v>
      </c>
      <c r="L11" s="346">
        <f t="shared" si="0"/>
        <v>0</v>
      </c>
      <c r="M11" s="346">
        <f t="shared" si="0"/>
        <v>51236</v>
      </c>
      <c r="N11" s="346">
        <f t="shared" si="0"/>
        <v>0</v>
      </c>
      <c r="O11" s="346">
        <f t="shared" si="0"/>
        <v>0</v>
      </c>
      <c r="P11" s="346">
        <f t="shared" si="0"/>
        <v>2176</v>
      </c>
      <c r="Q11" s="346">
        <f t="shared" si="0"/>
        <v>0</v>
      </c>
      <c r="R11" s="346">
        <f t="shared" si="0"/>
        <v>837</v>
      </c>
      <c r="S11" s="346">
        <f t="shared" si="0"/>
        <v>0</v>
      </c>
      <c r="T11" s="346">
        <f t="shared" si="0"/>
        <v>65914</v>
      </c>
      <c r="U11" s="346">
        <f t="shared" si="0"/>
        <v>0</v>
      </c>
      <c r="V11" s="343">
        <f t="shared" si="0"/>
        <v>4167</v>
      </c>
      <c r="W11" s="343">
        <f t="shared" si="0"/>
        <v>2</v>
      </c>
      <c r="X11" s="347">
        <f t="shared" si="0"/>
        <v>12600</v>
      </c>
      <c r="Y11" s="343">
        <f t="shared" si="0"/>
        <v>0</v>
      </c>
      <c r="Z11" s="343">
        <f>SUM(Z10)</f>
        <v>7173</v>
      </c>
      <c r="AA11" s="348">
        <v>0</v>
      </c>
    </row>
    <row r="12" spans="26:27" ht="17.25">
      <c r="Z12" s="23"/>
      <c r="AA12" s="349"/>
    </row>
    <row r="13" spans="1:27" ht="17.25">
      <c r="A13" s="56"/>
      <c r="B13" s="56"/>
      <c r="C13" s="56"/>
      <c r="D13" s="56"/>
      <c r="E13" s="56"/>
      <c r="Z13" s="23"/>
      <c r="AA13" s="23"/>
    </row>
    <row r="14" spans="1:5" ht="17.25">
      <c r="A14" s="56"/>
      <c r="B14" s="56"/>
      <c r="C14" s="56"/>
      <c r="D14" s="56"/>
      <c r="E14" s="56"/>
    </row>
    <row r="15" spans="1:5" ht="17.25">
      <c r="A15" s="56"/>
      <c r="B15" s="56"/>
      <c r="C15" s="56"/>
      <c r="D15" s="56"/>
      <c r="E15" s="56"/>
    </row>
  </sheetData>
  <sheetProtection/>
  <mergeCells count="35">
    <mergeCell ref="A6:A8"/>
    <mergeCell ref="L7:L8"/>
    <mergeCell ref="V6:V8"/>
    <mergeCell ref="E6:E8"/>
    <mergeCell ref="T6:T8"/>
    <mergeCell ref="B6:B8"/>
    <mergeCell ref="C6:C8"/>
    <mergeCell ref="H7:H8"/>
    <mergeCell ref="J7:J8"/>
    <mergeCell ref="U6:U8"/>
    <mergeCell ref="Q1:V1"/>
    <mergeCell ref="A2:V2"/>
    <mergeCell ref="A3:V3"/>
    <mergeCell ref="A4:V4"/>
    <mergeCell ref="F6:F8"/>
    <mergeCell ref="M6:M8"/>
    <mergeCell ref="D6:D8"/>
    <mergeCell ref="O7:O8"/>
    <mergeCell ref="K7:K8"/>
    <mergeCell ref="G7:G8"/>
    <mergeCell ref="G6:H6"/>
    <mergeCell ref="N6:O6"/>
    <mergeCell ref="P6:P8"/>
    <mergeCell ref="Q6:S6"/>
    <mergeCell ref="I6:I8"/>
    <mergeCell ref="J6:L6"/>
    <mergeCell ref="Z6:Z8"/>
    <mergeCell ref="AA6:AA8"/>
    <mergeCell ref="N7:N8"/>
    <mergeCell ref="Q7:Q8"/>
    <mergeCell ref="R7:R8"/>
    <mergeCell ref="S7:S8"/>
    <mergeCell ref="X6:X8"/>
    <mergeCell ref="Y6:Y8"/>
    <mergeCell ref="W6:W8"/>
  </mergeCells>
  <printOptions/>
  <pageMargins left="0.2" right="0.2" top="0.4" bottom="0.43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9"/>
  <sheetViews>
    <sheetView zoomScalePageLayoutView="0" workbookViewId="0" topLeftCell="A10">
      <selection activeCell="C15" sqref="C15"/>
    </sheetView>
  </sheetViews>
  <sheetFormatPr defaultColWidth="9.140625" defaultRowHeight="12.75"/>
  <cols>
    <col min="1" max="1" width="3.8515625" style="2" customWidth="1"/>
    <col min="2" max="2" width="55.00390625" style="2" bestFit="1" customWidth="1"/>
    <col min="3" max="3" width="10.8515625" style="2" customWidth="1"/>
    <col min="4" max="4" width="10.140625" style="2" customWidth="1"/>
    <col min="5" max="5" width="11.28125" style="2" customWidth="1"/>
    <col min="6" max="6" width="11.57421875" style="2" customWidth="1"/>
    <col min="7" max="7" width="13.57421875" style="2" customWidth="1"/>
    <col min="8" max="8" width="11.421875" style="2" customWidth="1"/>
    <col min="9" max="10" width="9.421875" style="2" customWidth="1"/>
    <col min="11" max="11" width="8.140625" style="2" customWidth="1"/>
    <col min="12" max="12" width="9.8515625" style="2" customWidth="1"/>
    <col min="13" max="13" width="10.140625" style="2" customWidth="1"/>
    <col min="14" max="14" width="9.140625" style="2" customWidth="1"/>
    <col min="15" max="15" width="8.8515625" style="2" customWidth="1"/>
    <col min="16" max="16" width="11.00390625" style="2" customWidth="1"/>
    <col min="17" max="17" width="8.140625" style="2" customWidth="1"/>
    <col min="18" max="18" width="11.140625" style="2" customWidth="1"/>
    <col min="19" max="19" width="9.14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27.75" customHeight="1"/>
    <row r="2" spans="1:19" ht="32.2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27.75" customHeight="1">
      <c r="A3" s="429" t="s">
        <v>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20.25" customHeight="1">
      <c r="A5" s="199" t="s">
        <v>131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181" t="s">
        <v>21</v>
      </c>
      <c r="R5" s="200"/>
      <c r="S5" s="200"/>
    </row>
    <row r="6" spans="1:19" ht="7.5" customHeight="1" hidden="1">
      <c r="A6" s="456" t="s">
        <v>2</v>
      </c>
      <c r="B6" s="460" t="s">
        <v>3</v>
      </c>
      <c r="C6" s="445" t="s">
        <v>22</v>
      </c>
      <c r="D6" s="445" t="s">
        <v>23</v>
      </c>
      <c r="E6" s="445" t="s">
        <v>24</v>
      </c>
      <c r="F6" s="458" t="s">
        <v>25</v>
      </c>
      <c r="G6" s="454"/>
      <c r="H6" s="455"/>
      <c r="I6" s="455"/>
      <c r="J6" s="455"/>
      <c r="K6" s="445" t="s">
        <v>26</v>
      </c>
      <c r="L6" s="455"/>
      <c r="M6" s="455"/>
      <c r="N6" s="455"/>
      <c r="O6" s="445" t="s">
        <v>27</v>
      </c>
      <c r="P6" s="445" t="s">
        <v>28</v>
      </c>
      <c r="Q6" s="452" t="s">
        <v>29</v>
      </c>
      <c r="R6" s="451"/>
      <c r="S6" s="451"/>
    </row>
    <row r="7" spans="1:20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447" t="s">
        <v>38</v>
      </c>
      <c r="T7" s="167"/>
    </row>
    <row r="8" spans="1:20" ht="148.5" customHeight="1" thickBot="1">
      <c r="A8" s="457"/>
      <c r="B8" s="461"/>
      <c r="C8" s="446"/>
      <c r="D8" s="446"/>
      <c r="E8" s="446"/>
      <c r="F8" s="459"/>
      <c r="G8" s="450"/>
      <c r="H8" s="446"/>
      <c r="I8" s="446"/>
      <c r="J8" s="446"/>
      <c r="K8" s="446"/>
      <c r="L8" s="446"/>
      <c r="M8" s="446"/>
      <c r="N8" s="446"/>
      <c r="O8" s="446"/>
      <c r="P8" s="446"/>
      <c r="Q8" s="453"/>
      <c r="R8" s="453"/>
      <c r="S8" s="448"/>
      <c r="T8" s="167"/>
    </row>
    <row r="9" spans="1:19" s="29" customFormat="1" ht="15.75" customHeight="1" thickBot="1">
      <c r="A9" s="68">
        <v>1</v>
      </c>
      <c r="B9" s="68">
        <v>2</v>
      </c>
      <c r="C9" s="71">
        <v>3</v>
      </c>
      <c r="D9" s="71">
        <v>4</v>
      </c>
      <c r="E9" s="201">
        <v>5</v>
      </c>
      <c r="F9" s="71">
        <v>6</v>
      </c>
      <c r="G9" s="71">
        <v>7</v>
      </c>
      <c r="H9" s="71">
        <v>8</v>
      </c>
      <c r="I9" s="202">
        <v>9</v>
      </c>
      <c r="J9" s="201">
        <v>10</v>
      </c>
      <c r="K9" s="71">
        <v>11</v>
      </c>
      <c r="L9" s="71">
        <v>12</v>
      </c>
      <c r="M9" s="202">
        <v>13</v>
      </c>
      <c r="N9" s="201">
        <v>14</v>
      </c>
      <c r="O9" s="71">
        <v>15</v>
      </c>
      <c r="P9" s="203">
        <v>16</v>
      </c>
      <c r="Q9" s="71">
        <v>17</v>
      </c>
      <c r="R9" s="71">
        <v>18</v>
      </c>
      <c r="S9" s="202">
        <v>19</v>
      </c>
    </row>
    <row r="10" spans="1:19" ht="36" customHeight="1" thickBot="1">
      <c r="A10" s="130" t="s">
        <v>6</v>
      </c>
      <c r="B10" s="131" t="s">
        <v>76</v>
      </c>
      <c r="C10" s="110">
        <v>0.5635129976796751</v>
      </c>
      <c r="D10" s="110">
        <v>1.8118992781687875</v>
      </c>
      <c r="E10" s="111">
        <v>189300</v>
      </c>
      <c r="F10" s="110">
        <v>0.44809294200356486</v>
      </c>
      <c r="G10" s="112">
        <v>59.4995466994274</v>
      </c>
      <c r="H10" s="112">
        <v>37.30389705216698</v>
      </c>
      <c r="I10" s="204">
        <v>0.5372675370315679</v>
      </c>
      <c r="J10" s="205">
        <v>0.6539757827421986</v>
      </c>
      <c r="K10" s="110">
        <v>1.1610759564716786</v>
      </c>
      <c r="L10" s="110">
        <v>1.44024506683641</v>
      </c>
      <c r="M10" s="110">
        <v>2.0780907441149146</v>
      </c>
      <c r="N10" s="110">
        <v>3.426802347339792</v>
      </c>
      <c r="O10" s="112">
        <v>10.67080524417957</v>
      </c>
      <c r="P10" s="112">
        <v>17.59631554219475</v>
      </c>
      <c r="Q10" s="112">
        <v>15.3060604386498</v>
      </c>
      <c r="R10" s="112">
        <v>5.134908220153016</v>
      </c>
      <c r="S10" s="118">
        <v>0.8612700955748301</v>
      </c>
    </row>
    <row r="11" spans="1:19" ht="36" customHeight="1" thickBot="1">
      <c r="A11" s="130" t="s">
        <v>7</v>
      </c>
      <c r="B11" s="131" t="s">
        <v>119</v>
      </c>
      <c r="C11" s="110">
        <v>0.9148655278287664</v>
      </c>
      <c r="D11" s="110">
        <v>1.1496722947087585</v>
      </c>
      <c r="E11" s="111">
        <v>54305</v>
      </c>
      <c r="F11" s="110">
        <v>0.13018691969669</v>
      </c>
      <c r="G11" s="112">
        <v>43.28160697718463</v>
      </c>
      <c r="H11" s="112">
        <v>30.207371267183337</v>
      </c>
      <c r="I11" s="204">
        <v>0.3929345861944344</v>
      </c>
      <c r="J11" s="205">
        <v>0.3929345861944344</v>
      </c>
      <c r="K11" s="110">
        <v>0.6472689388301831</v>
      </c>
      <c r="L11" s="110">
        <v>1.3007904021801142</v>
      </c>
      <c r="M11" s="110">
        <v>0.2324145526660355</v>
      </c>
      <c r="N11" s="110">
        <v>2.1498160092411456</v>
      </c>
      <c r="O11" s="112">
        <v>2.0367718623693833</v>
      </c>
      <c r="P11" s="112">
        <v>18.83997669967546</v>
      </c>
      <c r="Q11" s="112">
        <v>28.439062193948374</v>
      </c>
      <c r="R11" s="112">
        <v>8.763529817756686</v>
      </c>
      <c r="S11" s="118">
        <v>1.5449528627270637</v>
      </c>
    </row>
    <row r="12" spans="1:19" ht="24.75" customHeight="1" thickBot="1">
      <c r="A12" s="130" t="s">
        <v>8</v>
      </c>
      <c r="B12" s="131" t="s">
        <v>97</v>
      </c>
      <c r="C12" s="110">
        <v>0.84458767287007</v>
      </c>
      <c r="D12" s="110">
        <v>5.586701809800238</v>
      </c>
      <c r="E12" s="111">
        <v>42982.899999999994</v>
      </c>
      <c r="F12" s="110">
        <v>0.8210035126188779</v>
      </c>
      <c r="G12" s="112">
        <v>1591.2801480686328</v>
      </c>
      <c r="H12" s="112">
        <v>94.08731899832233</v>
      </c>
      <c r="I12" s="204">
        <v>0.9783389208592875</v>
      </c>
      <c r="J12" s="205">
        <v>0.989416508696946</v>
      </c>
      <c r="K12" s="110">
        <v>45.16575164625467</v>
      </c>
      <c r="L12" s="110">
        <v>1.0398201705340677</v>
      </c>
      <c r="M12" s="110">
        <v>0.8858262422196526</v>
      </c>
      <c r="N12" s="110">
        <v>3.3757358635031993</v>
      </c>
      <c r="O12" s="112">
        <v>-0.09914595508356365</v>
      </c>
      <c r="P12" s="112">
        <v>-0.37782867603720427</v>
      </c>
      <c r="Q12" s="112">
        <v>-0.08276821229665512</v>
      </c>
      <c r="R12" s="112">
        <v>-0.11192483396645535</v>
      </c>
      <c r="S12" s="118">
        <v>0.0221406699446111</v>
      </c>
    </row>
    <row r="13" spans="1:19" ht="36.75" customHeight="1" thickBot="1">
      <c r="A13" s="130" t="s">
        <v>9</v>
      </c>
      <c r="B13" s="131" t="s">
        <v>77</v>
      </c>
      <c r="C13" s="110">
        <v>1.6717720436597756</v>
      </c>
      <c r="D13" s="110">
        <v>4.288315477088678</v>
      </c>
      <c r="E13" s="111">
        <v>130750</v>
      </c>
      <c r="F13" s="110">
        <v>0.7668082011823215</v>
      </c>
      <c r="G13" s="112">
        <v>97.3884535985737</v>
      </c>
      <c r="H13" s="112">
        <v>49.338475388551004</v>
      </c>
      <c r="I13" s="204">
        <v>0.7928193456952619</v>
      </c>
      <c r="J13" s="205">
        <v>0.8818614794501012</v>
      </c>
      <c r="K13" s="110">
        <v>3.826705482497024</v>
      </c>
      <c r="L13" s="110">
        <v>1.6068987528529017</v>
      </c>
      <c r="M13" s="110">
        <v>3.142730269337842</v>
      </c>
      <c r="N13" s="110">
        <v>5.9008061057197025</v>
      </c>
      <c r="O13" s="112">
        <v>8.931956755648923</v>
      </c>
      <c r="P13" s="112">
        <v>16.77068677321212</v>
      </c>
      <c r="Q13" s="112">
        <v>7.839529305951132</v>
      </c>
      <c r="R13" s="112">
        <v>2.8421009727732187</v>
      </c>
      <c r="S13" s="118">
        <v>0.2613213910957877</v>
      </c>
    </row>
    <row r="14" spans="1:19" ht="39.75" customHeight="1" thickBot="1">
      <c r="A14" s="130" t="s">
        <v>10</v>
      </c>
      <c r="B14" s="131" t="s">
        <v>98</v>
      </c>
      <c r="C14" s="110">
        <v>0.2039669840911814</v>
      </c>
      <c r="D14" s="110">
        <v>0.3286506756137618</v>
      </c>
      <c r="E14" s="111">
        <v>-95245</v>
      </c>
      <c r="F14" s="110">
        <v>-2.0427443915412002</v>
      </c>
      <c r="G14" s="112">
        <v>592.1846180242783</v>
      </c>
      <c r="H14" s="112">
        <v>85.55298725281808</v>
      </c>
      <c r="I14" s="204">
        <v>0.4837980033339737</v>
      </c>
      <c r="J14" s="205">
        <v>0.5604143298898797</v>
      </c>
      <c r="K14" s="110">
        <v>0.9372261371685134</v>
      </c>
      <c r="L14" s="110">
        <v>0.5654951613837863</v>
      </c>
      <c r="M14" s="110">
        <v>2.2322100887080247</v>
      </c>
      <c r="N14" s="110">
        <v>14.93781591630422</v>
      </c>
      <c r="O14" s="112">
        <v>5.8605849459847175</v>
      </c>
      <c r="P14" s="112">
        <v>39.218682653501034</v>
      </c>
      <c r="Q14" s="112">
        <v>6.41027283207378</v>
      </c>
      <c r="R14" s="112">
        <v>2.625462977535753</v>
      </c>
      <c r="S14" s="118">
        <v>1.0669783527603434</v>
      </c>
    </row>
    <row r="15" spans="1:19" ht="39.75" customHeight="1" thickBot="1">
      <c r="A15" s="130" t="s">
        <v>11</v>
      </c>
      <c r="B15" s="131" t="s">
        <v>87</v>
      </c>
      <c r="C15" s="110">
        <v>1.47161335911424</v>
      </c>
      <c r="D15" s="110">
        <v>1.9631440587659246</v>
      </c>
      <c r="E15" s="111">
        <v>423898</v>
      </c>
      <c r="F15" s="110">
        <v>0.49061303191951083</v>
      </c>
      <c r="G15" s="112">
        <v>654.8131576114822</v>
      </c>
      <c r="H15" s="112">
        <v>86.75168828317219</v>
      </c>
      <c r="I15" s="204">
        <v>0.669664600440927</v>
      </c>
      <c r="J15" s="205">
        <v>0.9325148266237986</v>
      </c>
      <c r="K15" s="110">
        <v>2.02722627164629</v>
      </c>
      <c r="L15" s="110">
        <v>0.7719326432645651</v>
      </c>
      <c r="M15" s="110">
        <v>1.882997404226137</v>
      </c>
      <c r="N15" s="110">
        <v>10.03735588485848</v>
      </c>
      <c r="O15" s="112">
        <v>0.7900048857715475</v>
      </c>
      <c r="P15" s="112">
        <v>4.2111370793550496</v>
      </c>
      <c r="Q15" s="112">
        <v>0.6530946262514137</v>
      </c>
      <c r="R15" s="112">
        <v>0.41954645502882093</v>
      </c>
      <c r="S15" s="118">
        <v>0.49328484638663944</v>
      </c>
    </row>
    <row r="16" spans="1:19" ht="32.25" customHeight="1" thickBot="1">
      <c r="A16" s="130" t="s">
        <v>12</v>
      </c>
      <c r="B16" s="131" t="s">
        <v>152</v>
      </c>
      <c r="C16" s="110">
        <v>0.07626533079979271</v>
      </c>
      <c r="D16" s="110">
        <v>0.5334600103644843</v>
      </c>
      <c r="E16" s="111">
        <v>-27008</v>
      </c>
      <c r="F16" s="110">
        <v>-0.8745547568162684</v>
      </c>
      <c r="G16" s="112">
        <v>655.4983485525548</v>
      </c>
      <c r="H16" s="112">
        <v>86.76370369417906</v>
      </c>
      <c r="I16" s="204">
        <v>0.31202719094092485</v>
      </c>
      <c r="J16" s="205">
        <v>0.7518783779729377</v>
      </c>
      <c r="K16" s="110">
        <v>0.45354581871873306</v>
      </c>
      <c r="L16" s="110">
        <v>0.35962871299356325</v>
      </c>
      <c r="M16" s="110">
        <v>1.389081289403783</v>
      </c>
      <c r="N16" s="110">
        <v>13.349011638952907</v>
      </c>
      <c r="O16" s="112">
        <v>8.819880282468597</v>
      </c>
      <c r="P16" s="112">
        <v>84.75867139163549</v>
      </c>
      <c r="Q16" s="112">
        <v>70.47252747252747</v>
      </c>
      <c r="R16" s="112">
        <v>6.349434226598961</v>
      </c>
      <c r="S16" s="118">
        <v>2.204848901098901</v>
      </c>
    </row>
    <row r="17" spans="1:19" ht="32.25" customHeight="1" thickBot="1">
      <c r="A17" s="130" t="s">
        <v>13</v>
      </c>
      <c r="B17" s="131" t="s">
        <v>101</v>
      </c>
      <c r="C17" s="110">
        <v>0.48170701657778187</v>
      </c>
      <c r="D17" s="110">
        <v>1.1843032810595038</v>
      </c>
      <c r="E17" s="111">
        <v>8601.599999999999</v>
      </c>
      <c r="F17" s="110">
        <v>0.15562169252340674</v>
      </c>
      <c r="G17" s="112">
        <v>737.6605002487676</v>
      </c>
      <c r="H17" s="112">
        <v>88.06198931783197</v>
      </c>
      <c r="I17" s="204">
        <v>0.19561663505011598</v>
      </c>
      <c r="J17" s="205">
        <v>0.8991980274555347</v>
      </c>
      <c r="K17" s="110">
        <v>0.24318831489299086</v>
      </c>
      <c r="L17" s="110">
        <v>0.2221351533907546</v>
      </c>
      <c r="M17" s="110">
        <v>0.9190241535166622</v>
      </c>
      <c r="N17" s="110">
        <v>4.798508362886911</v>
      </c>
      <c r="O17" s="112">
        <v>5.363863179138197</v>
      </c>
      <c r="P17" s="112">
        <v>28.006382883395197</v>
      </c>
      <c r="Q17" s="112">
        <v>22.43045963495518</v>
      </c>
      <c r="R17" s="112">
        <v>5.836476831009587</v>
      </c>
      <c r="S17" s="118">
        <v>4.112039677728865</v>
      </c>
    </row>
    <row r="18" spans="1:19" ht="30.75" customHeight="1" thickBot="1">
      <c r="A18" s="130" t="s">
        <v>14</v>
      </c>
      <c r="B18" s="131" t="s">
        <v>102</v>
      </c>
      <c r="C18" s="110">
        <v>0.7287769107831156</v>
      </c>
      <c r="D18" s="110">
        <v>1.6338253266898561</v>
      </c>
      <c r="E18" s="111">
        <v>20226</v>
      </c>
      <c r="F18" s="110">
        <v>0.3879394671730249</v>
      </c>
      <c r="G18" s="112">
        <v>302.38026737249936</v>
      </c>
      <c r="H18" s="112">
        <v>75.14788668614656</v>
      </c>
      <c r="I18" s="204">
        <v>0.5634709160156157</v>
      </c>
      <c r="J18" s="205">
        <v>0.847890022832465</v>
      </c>
      <c r="K18" s="110">
        <v>1.290798108736719</v>
      </c>
      <c r="L18" s="110">
        <v>0.7498160505416994</v>
      </c>
      <c r="M18" s="110">
        <v>1.1758644195540995</v>
      </c>
      <c r="N18" s="110">
        <v>3.816025530882665</v>
      </c>
      <c r="O18" s="112">
        <v>11.142259728600855</v>
      </c>
      <c r="P18" s="112">
        <v>36.15990660912279</v>
      </c>
      <c r="Q18" s="112">
        <v>24.21199560104898</v>
      </c>
      <c r="R18" s="112">
        <v>9.475803114126133</v>
      </c>
      <c r="S18" s="118">
        <v>0.7747144911598004</v>
      </c>
    </row>
    <row r="19" spans="1:19" ht="40.5" customHeight="1">
      <c r="A19" s="130" t="s">
        <v>15</v>
      </c>
      <c r="B19" s="62" t="s">
        <v>153</v>
      </c>
      <c r="C19" s="110" t="e">
        <v>#DIV/0!</v>
      </c>
      <c r="D19" s="110" t="e">
        <v>#DIV/0!</v>
      </c>
      <c r="E19" s="111">
        <v>0</v>
      </c>
      <c r="F19" s="110" t="e">
        <v>#DIV/0!</v>
      </c>
      <c r="G19" s="112" t="e">
        <v>#DIV/0!</v>
      </c>
      <c r="H19" s="112" t="e">
        <v>#DIV/0!</v>
      </c>
      <c r="I19" s="204" t="e">
        <v>#DIV/0!</v>
      </c>
      <c r="J19" s="205" t="e">
        <v>#DIV/0!</v>
      </c>
      <c r="K19" s="110" t="e">
        <v>#DIV/0!</v>
      </c>
      <c r="L19" s="110" t="e">
        <v>#DIV/0!</v>
      </c>
      <c r="M19" s="110">
        <v>0</v>
      </c>
      <c r="N19" s="110">
        <v>0</v>
      </c>
      <c r="O19" s="112">
        <v>0</v>
      </c>
      <c r="P19" s="112">
        <v>0</v>
      </c>
      <c r="Q19" s="112" t="e">
        <v>#DIV/0!</v>
      </c>
      <c r="R19" s="112" t="e">
        <v>#DIV/0!</v>
      </c>
      <c r="S19" s="118" t="e">
        <v>#DIV/0!</v>
      </c>
    </row>
  </sheetData>
  <sheetProtection/>
  <mergeCells count="25">
    <mergeCell ref="A4:S4"/>
    <mergeCell ref="E6:E8"/>
    <mergeCell ref="Q6:Q8"/>
    <mergeCell ref="F6:F8"/>
    <mergeCell ref="B6:B8"/>
    <mergeCell ref="R6:S6"/>
    <mergeCell ref="I7:I8"/>
    <mergeCell ref="M7:M8"/>
    <mergeCell ref="N7:N8"/>
    <mergeCell ref="R7:R8"/>
    <mergeCell ref="A3:S3"/>
    <mergeCell ref="G6:J6"/>
    <mergeCell ref="L6:N6"/>
    <mergeCell ref="A6:A8"/>
    <mergeCell ref="K6:K8"/>
    <mergeCell ref="A2:S2"/>
    <mergeCell ref="C6:C8"/>
    <mergeCell ref="D6:D8"/>
    <mergeCell ref="O6:O8"/>
    <mergeCell ref="P6:P8"/>
    <mergeCell ref="S7:S8"/>
    <mergeCell ref="G7:G8"/>
    <mergeCell ref="H7:H8"/>
    <mergeCell ref="J7:J8"/>
    <mergeCell ref="L7:L8"/>
  </mergeCells>
  <printOptions/>
  <pageMargins left="0.2" right="0.21" top="0.2" bottom="0.22" header="0.2" footer="0.2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3.8515625" style="2" customWidth="1"/>
    <col min="2" max="2" width="31.7109375" style="2" customWidth="1"/>
    <col min="3" max="3" width="13.421875" style="2" customWidth="1"/>
    <col min="4" max="4" width="11.140625" style="2" customWidth="1"/>
    <col min="5" max="5" width="13.00390625" style="2" customWidth="1"/>
    <col min="6" max="6" width="13.7109375" style="2" customWidth="1"/>
    <col min="7" max="7" width="15.8515625" style="2" customWidth="1"/>
    <col min="8" max="8" width="12.28125" style="2" customWidth="1"/>
    <col min="9" max="9" width="8.7109375" style="2" customWidth="1"/>
    <col min="10" max="10" width="9.7109375" style="2" customWidth="1"/>
    <col min="11" max="11" width="9.57421875" style="2" customWidth="1"/>
    <col min="12" max="12" width="11.140625" style="2" customWidth="1"/>
    <col min="13" max="13" width="10.28125" style="2" customWidth="1"/>
    <col min="14" max="14" width="10.57421875" style="2" customWidth="1"/>
    <col min="15" max="15" width="9.57421875" style="2" customWidth="1"/>
    <col min="16" max="16" width="13.140625" style="2" customWidth="1"/>
    <col min="17" max="17" width="9.57421875" style="2" customWidth="1"/>
    <col min="18" max="18" width="15.28125" style="2" customWidth="1"/>
    <col min="19" max="19" width="12.1406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61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58</v>
      </c>
      <c r="S5" s="23"/>
    </row>
    <row r="6" spans="1:19" ht="0.75" customHeight="1">
      <c r="A6" s="482" t="s">
        <v>2</v>
      </c>
      <c r="B6" s="484" t="s">
        <v>3</v>
      </c>
      <c r="C6" s="487" t="s">
        <v>22</v>
      </c>
      <c r="D6" s="487" t="s">
        <v>23</v>
      </c>
      <c r="E6" s="487" t="s">
        <v>24</v>
      </c>
      <c r="F6" s="479" t="s">
        <v>25</v>
      </c>
      <c r="G6" s="476"/>
      <c r="H6" s="477"/>
      <c r="I6" s="477"/>
      <c r="J6" s="477"/>
      <c r="K6" s="487" t="s">
        <v>26</v>
      </c>
      <c r="L6" s="477"/>
      <c r="M6" s="477"/>
      <c r="N6" s="477"/>
      <c r="O6" s="487" t="s">
        <v>27</v>
      </c>
      <c r="P6" s="487" t="s">
        <v>28</v>
      </c>
      <c r="Q6" s="488" t="s">
        <v>29</v>
      </c>
      <c r="R6" s="478"/>
      <c r="S6" s="478"/>
    </row>
    <row r="7" spans="1:19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452" t="s">
        <v>38</v>
      </c>
    </row>
    <row r="8" spans="1:19" ht="148.5" customHeight="1" thickBot="1">
      <c r="A8" s="457"/>
      <c r="B8" s="461"/>
      <c r="C8" s="481"/>
      <c r="D8" s="481"/>
      <c r="E8" s="481"/>
      <c r="F8" s="480"/>
      <c r="G8" s="489"/>
      <c r="H8" s="481"/>
      <c r="I8" s="481"/>
      <c r="J8" s="481"/>
      <c r="K8" s="481"/>
      <c r="L8" s="481"/>
      <c r="M8" s="481"/>
      <c r="N8" s="481"/>
      <c r="O8" s="481"/>
      <c r="P8" s="481"/>
      <c r="Q8" s="486"/>
      <c r="R8" s="486"/>
      <c r="S8" s="486"/>
    </row>
    <row r="9" spans="1:19" s="29" customFormat="1" ht="15.75" customHeight="1" thickBot="1">
      <c r="A9" s="68">
        <v>1</v>
      </c>
      <c r="B9" s="68">
        <v>2</v>
      </c>
      <c r="C9" s="71">
        <v>3</v>
      </c>
      <c r="D9" s="70">
        <v>4</v>
      </c>
      <c r="E9" s="69">
        <v>5</v>
      </c>
      <c r="F9" s="70">
        <v>6</v>
      </c>
      <c r="G9" s="69">
        <v>7</v>
      </c>
      <c r="H9" s="69">
        <v>8</v>
      </c>
      <c r="I9" s="69">
        <v>9</v>
      </c>
      <c r="J9" s="69">
        <v>10</v>
      </c>
      <c r="K9" s="70">
        <v>11</v>
      </c>
      <c r="L9" s="69">
        <v>12</v>
      </c>
      <c r="M9" s="69">
        <v>13</v>
      </c>
      <c r="N9" s="69">
        <v>14</v>
      </c>
      <c r="O9" s="70">
        <v>15</v>
      </c>
      <c r="P9" s="72">
        <v>16</v>
      </c>
      <c r="Q9" s="70">
        <v>17</v>
      </c>
      <c r="R9" s="69">
        <v>18</v>
      </c>
      <c r="S9" s="69">
        <v>19</v>
      </c>
    </row>
    <row r="10" spans="1:19" ht="66.75" customHeight="1" thickBot="1">
      <c r="A10" s="53" t="s">
        <v>6</v>
      </c>
      <c r="B10" s="54" t="s">
        <v>96</v>
      </c>
      <c r="C10" s="112">
        <v>0.06709558823529412</v>
      </c>
      <c r="D10" s="112">
        <v>5.231158088235294</v>
      </c>
      <c r="E10" s="169">
        <v>9207</v>
      </c>
      <c r="F10" s="113">
        <v>0.8088377404902047</v>
      </c>
      <c r="G10" s="114">
        <v>479.0564877448827</v>
      </c>
      <c r="H10" s="112">
        <v>82.73052765725035</v>
      </c>
      <c r="I10" s="110">
        <v>0.18967138999302122</v>
      </c>
      <c r="J10" s="110">
        <v>0.9669872864641806</v>
      </c>
      <c r="K10" s="110">
        <v>0.23406725080506252</v>
      </c>
      <c r="L10" s="110">
        <v>0.22926408831673728</v>
      </c>
      <c r="M10" s="110">
        <v>0</v>
      </c>
      <c r="N10" s="113">
        <v>0</v>
      </c>
      <c r="O10" s="112">
        <v>6.384641314007293</v>
      </c>
      <c r="P10" s="114">
        <v>41.23905190756594</v>
      </c>
      <c r="Q10" s="112">
        <v>33.33066709326508</v>
      </c>
      <c r="R10" s="342">
        <v>4167</v>
      </c>
      <c r="S10" s="110">
        <v>4.2722764357702765</v>
      </c>
    </row>
    <row r="11" spans="1:19" ht="18" customHeight="1" thickBot="1">
      <c r="A11" s="49"/>
      <c r="B11" s="57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</sheetData>
  <sheetProtection/>
  <mergeCells count="25">
    <mergeCell ref="A2:S2"/>
    <mergeCell ref="A4:S4"/>
    <mergeCell ref="G6:J6"/>
    <mergeCell ref="L6:N6"/>
    <mergeCell ref="R6:S6"/>
    <mergeCell ref="G7:G8"/>
    <mergeCell ref="H7:H8"/>
    <mergeCell ref="I7:I8"/>
    <mergeCell ref="A3:S3"/>
    <mergeCell ref="K6:K8"/>
    <mergeCell ref="A6:A8"/>
    <mergeCell ref="B6:B8"/>
    <mergeCell ref="O6:O8"/>
    <mergeCell ref="P6:P8"/>
    <mergeCell ref="Q6:Q8"/>
    <mergeCell ref="N7:N8"/>
    <mergeCell ref="R7:R8"/>
    <mergeCell ref="S7:S8"/>
    <mergeCell ref="C6:C8"/>
    <mergeCell ref="D6:D8"/>
    <mergeCell ref="E6:E8"/>
    <mergeCell ref="F6:F8"/>
    <mergeCell ref="M7:M8"/>
    <mergeCell ref="J7:J8"/>
    <mergeCell ref="L7:L8"/>
  </mergeCells>
  <printOptions/>
  <pageMargins left="0.2" right="0.2" top="1" bottom="0.22" header="0.5" footer="0.22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A14"/>
  <sheetViews>
    <sheetView zoomScalePageLayoutView="0" workbookViewId="0" topLeftCell="A4">
      <selection activeCell="AE20" sqref="AE20"/>
    </sheetView>
  </sheetViews>
  <sheetFormatPr defaultColWidth="9.140625" defaultRowHeight="12.75"/>
  <cols>
    <col min="1" max="1" width="3.57421875" style="2" customWidth="1"/>
    <col min="2" max="2" width="25.421875" style="2" customWidth="1"/>
    <col min="3" max="3" width="4.8515625" style="2" customWidth="1"/>
    <col min="4" max="4" width="9.57421875" style="2" customWidth="1"/>
    <col min="5" max="6" width="9.28125" style="2" customWidth="1"/>
    <col min="7" max="7" width="8.7109375" style="2" customWidth="1"/>
    <col min="8" max="8" width="8.421875" style="2" customWidth="1"/>
    <col min="9" max="9" width="10.28125" style="2" customWidth="1"/>
    <col min="10" max="10" width="9.57421875" style="2" customWidth="1"/>
    <col min="11" max="11" width="9.00390625" style="2" customWidth="1"/>
    <col min="12" max="12" width="8.7109375" style="2" customWidth="1"/>
    <col min="13" max="13" width="9.00390625" style="2" customWidth="1"/>
    <col min="14" max="14" width="5.57421875" style="2" customWidth="1"/>
    <col min="15" max="15" width="7.7109375" style="2" customWidth="1"/>
    <col min="16" max="16" width="7.28125" style="2" customWidth="1"/>
    <col min="17" max="17" width="6.7109375" style="2" customWidth="1"/>
    <col min="18" max="18" width="6.8515625" style="2" customWidth="1"/>
    <col min="19" max="19" width="7.00390625" style="2" customWidth="1"/>
    <col min="20" max="20" width="9.421875" style="2" customWidth="1"/>
    <col min="21" max="21" width="9.28125" style="2" customWidth="1"/>
    <col min="22" max="22" width="7.421875" style="2" customWidth="1"/>
    <col min="23" max="23" width="5.57421875" style="2" customWidth="1"/>
    <col min="24" max="24" width="9.421875" style="2" customWidth="1"/>
    <col min="25" max="25" width="8.7109375" style="2" customWidth="1"/>
    <col min="26" max="26" width="9.8515625" style="2" customWidth="1"/>
    <col min="27" max="27" width="8.7109375" style="2" customWidth="1"/>
    <col min="28" max="28" width="12.57421875" style="2" customWidth="1"/>
    <col min="29" max="29" width="12.8515625" style="2" customWidth="1"/>
    <col min="30" max="30" width="9.140625" style="2" customWidth="1"/>
    <col min="31" max="31" width="17.8515625" style="2" customWidth="1"/>
    <col min="32" max="16384" width="9.140625" style="2" customWidth="1"/>
  </cols>
  <sheetData>
    <row r="1" spans="17:51" ht="45" customHeight="1">
      <c r="Q1" s="516"/>
      <c r="R1" s="516"/>
      <c r="S1" s="516"/>
      <c r="T1" s="516"/>
      <c r="U1" s="443"/>
      <c r="V1" s="443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8.75" customHeight="1">
      <c r="A2" s="633" t="s">
        <v>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</row>
    <row r="3" spans="1:51" s="3" customFormat="1" ht="39" customHeight="1">
      <c r="A3" s="634" t="s">
        <v>1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</row>
    <row r="4" spans="1:25" ht="15.75" customHeight="1">
      <c r="A4" s="635" t="s">
        <v>64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5"/>
      <c r="V4" s="635"/>
      <c r="W4" s="4"/>
      <c r="X4" s="4"/>
      <c r="Y4" s="4"/>
    </row>
    <row r="5" spans="2:24" ht="18" thickBot="1">
      <c r="B5" s="2" t="s">
        <v>131</v>
      </c>
      <c r="X5" s="2" t="s">
        <v>78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 thickBot="1">
      <c r="A8" s="431"/>
      <c r="B8" s="434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41"/>
      <c r="O8" s="441"/>
      <c r="P8" s="415"/>
      <c r="Q8" s="463"/>
      <c r="R8" s="419"/>
      <c r="S8" s="423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Bot="1">
      <c r="A9" s="85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  <c r="R9" s="86">
        <v>18</v>
      </c>
      <c r="S9" s="86">
        <v>19</v>
      </c>
      <c r="T9" s="86">
        <v>20</v>
      </c>
      <c r="U9" s="86">
        <v>21</v>
      </c>
      <c r="V9" s="86">
        <v>22</v>
      </c>
      <c r="W9" s="318">
        <v>23</v>
      </c>
      <c r="X9" s="318">
        <v>24</v>
      </c>
      <c r="Y9" s="318">
        <v>25</v>
      </c>
      <c r="Z9" s="350">
        <v>26</v>
      </c>
      <c r="AA9" s="351">
        <v>27</v>
      </c>
    </row>
    <row r="10" spans="1:30" s="29" customFormat="1" ht="28.5" customHeight="1">
      <c r="A10" s="58" t="s">
        <v>6</v>
      </c>
      <c r="B10" s="34" t="s">
        <v>126</v>
      </c>
      <c r="C10" s="1">
        <v>100</v>
      </c>
      <c r="D10" s="12">
        <v>11061</v>
      </c>
      <c r="E10" s="12">
        <v>1308</v>
      </c>
      <c r="F10" s="12">
        <v>33533</v>
      </c>
      <c r="G10" s="12">
        <v>10947</v>
      </c>
      <c r="H10" s="12">
        <v>22492</v>
      </c>
      <c r="I10" s="12">
        <v>33988</v>
      </c>
      <c r="J10" s="12">
        <v>12986</v>
      </c>
      <c r="K10" s="12">
        <v>18755</v>
      </c>
      <c r="L10" s="12">
        <v>299</v>
      </c>
      <c r="M10" s="12">
        <v>0</v>
      </c>
      <c r="N10" s="12">
        <v>0</v>
      </c>
      <c r="O10" s="12">
        <v>0</v>
      </c>
      <c r="P10" s="12">
        <v>10606</v>
      </c>
      <c r="Q10" s="12">
        <v>1213</v>
      </c>
      <c r="R10" s="12">
        <v>47</v>
      </c>
      <c r="S10" s="12">
        <v>8801</v>
      </c>
      <c r="T10" s="12">
        <v>44594</v>
      </c>
      <c r="U10" s="12">
        <v>107065</v>
      </c>
      <c r="V10" s="352">
        <v>27746</v>
      </c>
      <c r="W10" s="1">
        <v>25</v>
      </c>
      <c r="X10" s="1">
        <v>107065</v>
      </c>
      <c r="Y10" s="1">
        <v>107065</v>
      </c>
      <c r="Z10" s="1">
        <v>79319</v>
      </c>
      <c r="AA10" s="1">
        <v>79319</v>
      </c>
      <c r="AB10" s="2"/>
      <c r="AC10" s="2"/>
      <c r="AD10" s="2"/>
    </row>
    <row r="11" spans="1:53" s="29" customFormat="1" ht="27" customHeight="1" thickBot="1">
      <c r="A11" s="58" t="s">
        <v>7</v>
      </c>
      <c r="B11" s="34" t="s">
        <v>127</v>
      </c>
      <c r="C11" s="1">
        <v>100</v>
      </c>
      <c r="D11" s="235">
        <v>142011</v>
      </c>
      <c r="E11" s="235">
        <v>131201</v>
      </c>
      <c r="F11" s="235">
        <v>32552</v>
      </c>
      <c r="G11" s="235">
        <v>8011</v>
      </c>
      <c r="H11" s="235">
        <v>1000</v>
      </c>
      <c r="I11" s="235">
        <v>154356</v>
      </c>
      <c r="J11" s="235">
        <v>143541</v>
      </c>
      <c r="K11" s="235">
        <v>9696</v>
      </c>
      <c r="L11" s="235">
        <v>3176</v>
      </c>
      <c r="M11" s="235">
        <v>0</v>
      </c>
      <c r="N11" s="235">
        <v>0</v>
      </c>
      <c r="O11" s="235">
        <v>0</v>
      </c>
      <c r="P11" s="235">
        <v>20207</v>
      </c>
      <c r="Q11" s="235">
        <v>514</v>
      </c>
      <c r="R11" s="235">
        <v>2862</v>
      </c>
      <c r="S11" s="235">
        <v>24</v>
      </c>
      <c r="T11" s="235">
        <v>174563</v>
      </c>
      <c r="U11" s="235">
        <v>98655</v>
      </c>
      <c r="V11" s="353">
        <v>9323</v>
      </c>
      <c r="W11" s="235">
        <v>20</v>
      </c>
      <c r="X11" s="235">
        <v>98655</v>
      </c>
      <c r="Y11" s="235">
        <v>98655</v>
      </c>
      <c r="Z11" s="1">
        <v>87002</v>
      </c>
      <c r="AA11" s="1">
        <v>87002</v>
      </c>
      <c r="AB11" s="2"/>
      <c r="AC11" s="2"/>
      <c r="AD11" s="2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</row>
    <row r="12" spans="1:53" s="29" customFormat="1" ht="39" customHeight="1">
      <c r="A12" s="58" t="s">
        <v>8</v>
      </c>
      <c r="B12" s="33" t="s">
        <v>128</v>
      </c>
      <c r="C12" s="1">
        <v>100</v>
      </c>
      <c r="D12" s="12">
        <v>7724282</v>
      </c>
      <c r="E12" s="12">
        <v>7264378</v>
      </c>
      <c r="F12" s="12">
        <v>1895063</v>
      </c>
      <c r="G12" s="12">
        <v>552893</v>
      </c>
      <c r="H12" s="12">
        <v>162165</v>
      </c>
      <c r="I12" s="12">
        <v>8735851</v>
      </c>
      <c r="J12" s="12">
        <v>6921485</v>
      </c>
      <c r="K12" s="1">
        <v>1576774</v>
      </c>
      <c r="L12" s="1">
        <v>237592</v>
      </c>
      <c r="M12" s="1">
        <v>850382</v>
      </c>
      <c r="N12" s="1">
        <v>0</v>
      </c>
      <c r="O12" s="1">
        <v>455781</v>
      </c>
      <c r="P12" s="1">
        <v>33112</v>
      </c>
      <c r="Q12" s="1">
        <v>14185</v>
      </c>
      <c r="R12" s="1">
        <v>3909</v>
      </c>
      <c r="S12" s="1">
        <v>1720</v>
      </c>
      <c r="T12" s="1">
        <v>9619345</v>
      </c>
      <c r="U12" s="1">
        <v>1178971</v>
      </c>
      <c r="V12" s="88">
        <v>-11295</v>
      </c>
      <c r="W12" s="1">
        <v>477</v>
      </c>
      <c r="X12" s="1">
        <v>1669208</v>
      </c>
      <c r="Y12" s="1">
        <v>1178971</v>
      </c>
      <c r="Z12" s="1">
        <v>1680503</v>
      </c>
      <c r="AA12" s="1">
        <v>1238824</v>
      </c>
      <c r="AB12" s="2"/>
      <c r="AC12" s="2"/>
      <c r="AD12" s="2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</row>
    <row r="13" spans="1:30" s="29" customFormat="1" ht="25.5" customHeight="1">
      <c r="A13" s="58" t="s">
        <v>9</v>
      </c>
      <c r="B13" s="33" t="s">
        <v>129</v>
      </c>
      <c r="C13" s="1">
        <v>51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5"/>
      <c r="W13" s="36"/>
      <c r="X13" s="36"/>
      <c r="Y13" s="36"/>
      <c r="Z13" s="177"/>
      <c r="AA13" s="177"/>
      <c r="AB13" s="2"/>
      <c r="AC13" s="2"/>
      <c r="AD13" s="2"/>
    </row>
    <row r="14" spans="1:27" ht="18" customHeight="1" thickBot="1">
      <c r="A14" s="139"/>
      <c r="B14" s="170" t="s">
        <v>43</v>
      </c>
      <c r="C14" s="158"/>
      <c r="D14" s="32">
        <f aca="true" t="shared" si="0" ref="D14:AA14">SUM(D10:D13)</f>
        <v>7877354</v>
      </c>
      <c r="E14" s="32">
        <f t="shared" si="0"/>
        <v>7396887</v>
      </c>
      <c r="F14" s="32">
        <f t="shared" si="0"/>
        <v>1961148</v>
      </c>
      <c r="G14" s="32">
        <f t="shared" si="0"/>
        <v>571851</v>
      </c>
      <c r="H14" s="32">
        <f t="shared" si="0"/>
        <v>185657</v>
      </c>
      <c r="I14" s="32">
        <f t="shared" si="0"/>
        <v>8924195</v>
      </c>
      <c r="J14" s="32">
        <f t="shared" si="0"/>
        <v>7078012</v>
      </c>
      <c r="K14" s="32">
        <f t="shared" si="0"/>
        <v>1605225</v>
      </c>
      <c r="L14" s="32">
        <f t="shared" si="0"/>
        <v>241067</v>
      </c>
      <c r="M14" s="32">
        <f t="shared" si="0"/>
        <v>850382</v>
      </c>
      <c r="N14" s="32">
        <f t="shared" si="0"/>
        <v>0</v>
      </c>
      <c r="O14" s="32">
        <f t="shared" si="0"/>
        <v>455781</v>
      </c>
      <c r="P14" s="32">
        <f t="shared" si="0"/>
        <v>63925</v>
      </c>
      <c r="Q14" s="32">
        <f t="shared" si="0"/>
        <v>15912</v>
      </c>
      <c r="R14" s="32">
        <f t="shared" si="0"/>
        <v>6818</v>
      </c>
      <c r="S14" s="32">
        <f t="shared" si="0"/>
        <v>10545</v>
      </c>
      <c r="T14" s="32">
        <f t="shared" si="0"/>
        <v>9838502</v>
      </c>
      <c r="U14" s="32">
        <f t="shared" si="0"/>
        <v>1384691</v>
      </c>
      <c r="V14" s="356">
        <f t="shared" si="0"/>
        <v>25774</v>
      </c>
      <c r="W14" s="357">
        <f t="shared" si="0"/>
        <v>522</v>
      </c>
      <c r="X14" s="357">
        <f t="shared" si="0"/>
        <v>1874928</v>
      </c>
      <c r="Y14" s="357">
        <f t="shared" si="0"/>
        <v>1384691</v>
      </c>
      <c r="Z14" s="357">
        <f t="shared" si="0"/>
        <v>1846824</v>
      </c>
      <c r="AA14" s="357">
        <f t="shared" si="0"/>
        <v>1405145</v>
      </c>
    </row>
  </sheetData>
  <sheetProtection/>
  <mergeCells count="35">
    <mergeCell ref="Q1:V1"/>
    <mergeCell ref="A2:V2"/>
    <mergeCell ref="A3:V3"/>
    <mergeCell ref="A4:V4"/>
    <mergeCell ref="Y6:Y8"/>
    <mergeCell ref="U6:U8"/>
    <mergeCell ref="V6:V8"/>
    <mergeCell ref="W6:W8"/>
    <mergeCell ref="G7:G8"/>
    <mergeCell ref="H7:H8"/>
    <mergeCell ref="O7:O8"/>
    <mergeCell ref="M6:M8"/>
    <mergeCell ref="G6:H6"/>
    <mergeCell ref="L7:L8"/>
    <mergeCell ref="I6:I8"/>
    <mergeCell ref="J6:L6"/>
    <mergeCell ref="K7:K8"/>
    <mergeCell ref="J7:J8"/>
    <mergeCell ref="N6:O6"/>
    <mergeCell ref="A6:A8"/>
    <mergeCell ref="B6:B8"/>
    <mergeCell ref="D6:D8"/>
    <mergeCell ref="E6:E8"/>
    <mergeCell ref="C6:C8"/>
    <mergeCell ref="F6:F8"/>
    <mergeCell ref="Q6:S6"/>
    <mergeCell ref="Z6:Z8"/>
    <mergeCell ref="AA6:AA8"/>
    <mergeCell ref="N7:N8"/>
    <mergeCell ref="Q7:Q8"/>
    <mergeCell ref="R7:R8"/>
    <mergeCell ref="S7:S8"/>
    <mergeCell ref="X6:X8"/>
    <mergeCell ref="T6:T8"/>
    <mergeCell ref="P6:P8"/>
  </mergeCells>
  <printOptions/>
  <pageMargins left="0.23" right="0.2" top="0.38" bottom="0.38" header="0.5" footer="0.5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11.8515625" style="2" customWidth="1"/>
    <col min="4" max="4" width="12.421875" style="2" customWidth="1"/>
    <col min="5" max="8" width="9.7109375" style="2" customWidth="1"/>
    <col min="9" max="9" width="13.140625" style="2" customWidth="1"/>
    <col min="10" max="10" width="11.8515625" style="2" customWidth="1"/>
    <col min="11" max="11" width="13.8515625" style="2" customWidth="1"/>
    <col min="12" max="12" width="11.140625" style="2" customWidth="1"/>
    <col min="13" max="14" width="9.7109375" style="2" customWidth="1"/>
    <col min="15" max="15" width="11.00390625" style="2" customWidth="1"/>
    <col min="16" max="16" width="12.140625" style="2" customWidth="1"/>
    <col min="17" max="17" width="10.28125" style="2" customWidth="1"/>
    <col min="18" max="18" width="12.140625" style="2" customWidth="1"/>
    <col min="19" max="19" width="10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34.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168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1.5" customHeigh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78</v>
      </c>
      <c r="S5" s="23"/>
    </row>
    <row r="6" spans="1:19" ht="3" customHeight="1">
      <c r="A6" s="490" t="s">
        <v>2</v>
      </c>
      <c r="B6" s="455" t="s">
        <v>3</v>
      </c>
      <c r="C6" s="445" t="s">
        <v>22</v>
      </c>
      <c r="D6" s="445" t="s">
        <v>23</v>
      </c>
      <c r="E6" s="445" t="s">
        <v>24</v>
      </c>
      <c r="F6" s="445" t="s">
        <v>25</v>
      </c>
      <c r="G6" s="455"/>
      <c r="H6" s="455"/>
      <c r="I6" s="455"/>
      <c r="J6" s="455"/>
      <c r="K6" s="445" t="s">
        <v>26</v>
      </c>
      <c r="L6" s="455"/>
      <c r="M6" s="455"/>
      <c r="N6" s="455"/>
      <c r="O6" s="445" t="s">
        <v>27</v>
      </c>
      <c r="P6" s="445" t="s">
        <v>42</v>
      </c>
      <c r="Q6" s="452" t="s">
        <v>29</v>
      </c>
      <c r="R6" s="451"/>
      <c r="S6" s="451"/>
    </row>
    <row r="7" spans="1:19" ht="282.75" customHeight="1">
      <c r="A7" s="490"/>
      <c r="B7" s="455"/>
      <c r="C7" s="445"/>
      <c r="D7" s="445"/>
      <c r="E7" s="445"/>
      <c r="F7" s="445"/>
      <c r="G7" s="445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452" t="s">
        <v>38</v>
      </c>
    </row>
    <row r="8" spans="1:19" ht="148.5" customHeight="1">
      <c r="A8" s="490"/>
      <c r="B8" s="45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52"/>
      <c r="R8" s="452"/>
      <c r="S8" s="452"/>
    </row>
    <row r="9" spans="1:19" s="29" customFormat="1" ht="15.75" customHeight="1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>
        <v>8</v>
      </c>
      <c r="I9" s="178">
        <v>9</v>
      </c>
      <c r="J9" s="178">
        <v>10</v>
      </c>
      <c r="K9" s="178">
        <v>11</v>
      </c>
      <c r="L9" s="178">
        <v>12</v>
      </c>
      <c r="M9" s="178">
        <v>13</v>
      </c>
      <c r="N9" s="178">
        <v>14</v>
      </c>
      <c r="O9" s="178">
        <v>15</v>
      </c>
      <c r="P9" s="178">
        <v>16</v>
      </c>
      <c r="Q9" s="178">
        <v>17</v>
      </c>
      <c r="R9" s="178">
        <v>18</v>
      </c>
      <c r="S9" s="178">
        <v>19</v>
      </c>
    </row>
    <row r="10" spans="1:19" ht="27" customHeight="1">
      <c r="A10" s="58" t="s">
        <v>6</v>
      </c>
      <c r="B10" s="34" t="s">
        <v>126</v>
      </c>
      <c r="C10" s="30">
        <v>2.120686403922308</v>
      </c>
      <c r="D10" s="30">
        <v>3.16170092400528</v>
      </c>
      <c r="E10" s="1">
        <v>22927</v>
      </c>
      <c r="F10" s="30">
        <v>0.68371454984642</v>
      </c>
      <c r="G10" s="31">
        <v>32.98541735007306</v>
      </c>
      <c r="H10" s="31">
        <v>24.80378526259138</v>
      </c>
      <c r="I10" s="30">
        <v>0.7621653137193345</v>
      </c>
      <c r="J10" s="30">
        <v>0.7621653137193345</v>
      </c>
      <c r="K10" s="30">
        <v>3.204601169149538</v>
      </c>
      <c r="L10" s="30">
        <v>3.072778229816472</v>
      </c>
      <c r="M10" s="30">
        <v>2.5928123410747586</v>
      </c>
      <c r="N10" s="30">
        <v>3.0632886040456637</v>
      </c>
      <c r="O10" s="31">
        <v>67.19298670476836</v>
      </c>
      <c r="P10" s="31">
        <v>79.38542530971932</v>
      </c>
      <c r="Q10" s="31">
        <v>81.63469459809345</v>
      </c>
      <c r="R10" s="31">
        <v>25.91509830476813</v>
      </c>
      <c r="S10" s="30">
        <v>0.3120513122278451</v>
      </c>
    </row>
    <row r="11" spans="1:19" ht="24.75" customHeight="1">
      <c r="A11" s="58" t="s">
        <v>7</v>
      </c>
      <c r="B11" s="34" t="s">
        <v>127</v>
      </c>
      <c r="C11" s="30">
        <v>0.04948780125699015</v>
      </c>
      <c r="D11" s="30">
        <v>1.6109269065175433</v>
      </c>
      <c r="E11" s="1">
        <v>12345</v>
      </c>
      <c r="F11" s="30">
        <v>0.37923937085278936</v>
      </c>
      <c r="G11" s="31">
        <v>436.2589088228066</v>
      </c>
      <c r="H11" s="31">
        <v>81.35229114990004</v>
      </c>
      <c r="I11" s="30">
        <v>0.8842423652205794</v>
      </c>
      <c r="J11" s="30">
        <v>0.8842423652205794</v>
      </c>
      <c r="K11" s="30">
        <v>7.638739050823972</v>
      </c>
      <c r="L11" s="30">
        <v>1.0869298857130785</v>
      </c>
      <c r="M11" s="30">
        <v>0.5441938588918646</v>
      </c>
      <c r="N11" s="30">
        <v>3.0124124032427977</v>
      </c>
      <c r="O11" s="31">
        <v>5.142688506866203</v>
      </c>
      <c r="P11" s="31">
        <v>28.467610192522024</v>
      </c>
      <c r="Q11" s="31">
        <v>6.039933659851253</v>
      </c>
      <c r="R11" s="31">
        <v>9.450103897420304</v>
      </c>
      <c r="S11" s="30">
        <v>0.13091165876285987</v>
      </c>
    </row>
    <row r="12" spans="1:19" ht="33.75" customHeight="1">
      <c r="A12" s="58" t="s">
        <v>8</v>
      </c>
      <c r="B12" s="33" t="s">
        <v>128</v>
      </c>
      <c r="C12" s="30">
        <v>4.89746919545784</v>
      </c>
      <c r="D12" s="30">
        <v>57.231909881613916</v>
      </c>
      <c r="E12" s="1">
        <v>1861951</v>
      </c>
      <c r="F12" s="30">
        <v>0.9825272299654417</v>
      </c>
      <c r="G12" s="31">
        <v>407.6002750304343</v>
      </c>
      <c r="H12" s="31">
        <v>80.29945905880285</v>
      </c>
      <c r="I12" s="30">
        <v>0.9081544533437568</v>
      </c>
      <c r="J12" s="30">
        <v>0.9965577697857806</v>
      </c>
      <c r="K12" s="30">
        <v>9.887844173248489</v>
      </c>
      <c r="L12" s="30">
        <v>1.1309596154050305</v>
      </c>
      <c r="M12" s="30">
        <v>0.12087444301808865</v>
      </c>
      <c r="N12" s="30">
        <v>0.635511978401764</v>
      </c>
      <c r="O12" s="31">
        <v>-0.11580241022801335</v>
      </c>
      <c r="P12" s="31">
        <v>-0.608845153616834</v>
      </c>
      <c r="Q12" s="31">
        <v>-0.12929478765148353</v>
      </c>
      <c r="R12" s="31">
        <v>-0.9580388321680516</v>
      </c>
      <c r="S12" s="30">
        <v>0.10113427987725523</v>
      </c>
    </row>
    <row r="13" spans="1:19" ht="23.25" customHeight="1">
      <c r="A13" s="58" t="s">
        <v>9</v>
      </c>
      <c r="B13" s="33" t="s">
        <v>129</v>
      </c>
      <c r="C13" s="30" t="e">
        <v>#DIV/0!</v>
      </c>
      <c r="D13" s="30" t="e">
        <v>#DIV/0!</v>
      </c>
      <c r="E13" s="1">
        <v>0</v>
      </c>
      <c r="F13" s="30" t="e">
        <v>#DIV/0!</v>
      </c>
      <c r="G13" s="31" t="e">
        <v>#DIV/0!</v>
      </c>
      <c r="H13" s="31" t="e">
        <v>#DIV/0!</v>
      </c>
      <c r="I13" s="30" t="e">
        <v>#DIV/0!</v>
      </c>
      <c r="J13" s="30" t="e">
        <v>#DIV/0!</v>
      </c>
      <c r="K13" s="30" t="e">
        <v>#DIV/0!</v>
      </c>
      <c r="L13" s="30" t="e">
        <v>#DIV/0!</v>
      </c>
      <c r="M13" s="30" t="e">
        <v>#DIV/0!</v>
      </c>
      <c r="N13" s="30" t="e">
        <v>#DIV/0!</v>
      </c>
      <c r="O13" s="31" t="e">
        <v>#DIV/0!</v>
      </c>
      <c r="P13" s="31" t="e">
        <v>#DIV/0!</v>
      </c>
      <c r="Q13" s="31" t="e">
        <v>#DIV/0!</v>
      </c>
      <c r="R13" s="31" t="e">
        <v>#DIV/0!</v>
      </c>
      <c r="S13" s="30" t="e">
        <v>#DIV/0!</v>
      </c>
    </row>
    <row r="14" spans="1:19" ht="18" customHeight="1">
      <c r="A14" s="58"/>
      <c r="B14" s="74"/>
      <c r="C14" s="30"/>
      <c r="D14" s="30"/>
      <c r="E14" s="1"/>
      <c r="F14" s="30"/>
      <c r="G14" s="31"/>
      <c r="H14" s="31"/>
      <c r="I14" s="30"/>
      <c r="J14" s="30"/>
      <c r="K14" s="30"/>
      <c r="L14" s="30"/>
      <c r="M14" s="30"/>
      <c r="N14" s="30"/>
      <c r="O14" s="31"/>
      <c r="P14" s="31"/>
      <c r="Q14" s="31"/>
      <c r="R14" s="31"/>
      <c r="S14" s="30"/>
    </row>
  </sheetData>
  <sheetProtection/>
  <mergeCells count="25">
    <mergeCell ref="G7:G8"/>
    <mergeCell ref="H7:H8"/>
    <mergeCell ref="I7:I8"/>
    <mergeCell ref="J7:J8"/>
    <mergeCell ref="L7:L8"/>
    <mergeCell ref="M7:M8"/>
    <mergeCell ref="K6:K8"/>
    <mergeCell ref="L6:N6"/>
    <mergeCell ref="O6:O8"/>
    <mergeCell ref="P6:P8"/>
    <mergeCell ref="Q6:Q8"/>
    <mergeCell ref="R6:S6"/>
    <mergeCell ref="N7:N8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2" right="0.2" top="0.33" bottom="0.22" header="0.5" footer="0.29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W7">
      <selection activeCell="AC12" sqref="AC12"/>
    </sheetView>
  </sheetViews>
  <sheetFormatPr defaultColWidth="9.140625" defaultRowHeight="51.75" customHeight="1"/>
  <cols>
    <col min="1" max="1" width="4.421875" style="2" customWidth="1"/>
    <col min="2" max="2" width="11.421875" style="2" customWidth="1"/>
    <col min="3" max="3" width="4.7109375" style="2" customWidth="1"/>
    <col min="4" max="4" width="10.57421875" style="2" customWidth="1"/>
    <col min="5" max="5" width="11.140625" style="2" customWidth="1"/>
    <col min="6" max="6" width="12.421875" style="2" customWidth="1"/>
    <col min="7" max="8" width="8.140625" style="2" customWidth="1"/>
    <col min="9" max="9" width="12.7109375" style="2" customWidth="1"/>
    <col min="10" max="10" width="11.421875" style="2" customWidth="1"/>
    <col min="11" max="11" width="10.00390625" style="2" customWidth="1"/>
    <col min="12" max="12" width="8.140625" style="2" customWidth="1"/>
    <col min="13" max="13" width="9.8515625" style="2" customWidth="1"/>
    <col min="14" max="14" width="4.421875" style="2" customWidth="1"/>
    <col min="15" max="15" width="8.7109375" style="2" customWidth="1"/>
    <col min="16" max="16" width="9.28125" style="2" customWidth="1"/>
    <col min="17" max="17" width="7.140625" style="2" customWidth="1"/>
    <col min="18" max="18" width="7.8515625" style="2" customWidth="1"/>
    <col min="19" max="19" width="9.140625" style="2" customWidth="1"/>
    <col min="20" max="20" width="12.00390625" style="2" customWidth="1"/>
    <col min="21" max="21" width="8.7109375" style="2" customWidth="1"/>
    <col min="22" max="22" width="10.140625" style="2" customWidth="1"/>
    <col min="23" max="23" width="5.8515625" style="2" customWidth="1"/>
    <col min="24" max="24" width="8.7109375" style="2" customWidth="1"/>
    <col min="25" max="25" width="9.140625" style="2" customWidth="1"/>
    <col min="26" max="26" width="9.421875" style="2" customWidth="1"/>
    <col min="27" max="27" width="10.7109375" style="2" customWidth="1"/>
    <col min="28" max="28" width="6.7109375" style="2" customWidth="1"/>
    <col min="29" max="29" width="14.28125" style="2" customWidth="1"/>
    <col min="30" max="30" width="14.7109375" style="2" customWidth="1"/>
    <col min="31" max="31" width="9.140625" style="2" customWidth="1"/>
    <col min="32" max="32" width="14.8515625" style="2" customWidth="1"/>
    <col min="33" max="16384" width="9.140625" style="2" customWidth="1"/>
  </cols>
  <sheetData>
    <row r="1" spans="20:27" ht="51.75" customHeight="1">
      <c r="T1" s="439"/>
      <c r="U1" s="439"/>
      <c r="V1" s="439"/>
      <c r="W1" s="439"/>
      <c r="X1" s="439"/>
      <c r="Y1" s="439"/>
      <c r="Z1" s="64"/>
      <c r="AA1" s="64"/>
    </row>
    <row r="2" spans="1:27" ht="51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65"/>
      <c r="AA2" s="65"/>
    </row>
    <row r="3" spans="1:27" ht="51.75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66"/>
      <c r="AA3" s="66"/>
    </row>
    <row r="4" spans="1:27" s="3" customFormat="1" ht="51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67"/>
      <c r="AA4" s="67"/>
    </row>
    <row r="5" spans="2:27" ht="51.75" customHeight="1" thickBot="1">
      <c r="B5" s="4" t="s">
        <v>131</v>
      </c>
      <c r="AA5" s="2" t="s">
        <v>60</v>
      </c>
    </row>
    <row r="6" spans="1:27" ht="51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169</v>
      </c>
      <c r="N6" s="636" t="s">
        <v>5</v>
      </c>
      <c r="O6" s="636"/>
      <c r="P6" s="414" t="s">
        <v>137</v>
      </c>
      <c r="Q6" s="637" t="s">
        <v>5</v>
      </c>
      <c r="R6" s="638"/>
      <c r="S6" s="639"/>
      <c r="T6" s="416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51.75" customHeight="1" thickTop="1">
      <c r="A7" s="431"/>
      <c r="B7" s="434"/>
      <c r="C7" s="441"/>
      <c r="D7" s="438"/>
      <c r="E7" s="426"/>
      <c r="F7" s="438"/>
      <c r="G7" s="427" t="s">
        <v>170</v>
      </c>
      <c r="H7" s="425" t="s">
        <v>171</v>
      </c>
      <c r="I7" s="438"/>
      <c r="J7" s="427" t="s">
        <v>172</v>
      </c>
      <c r="K7" s="427" t="s">
        <v>173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8" t="s">
        <v>150</v>
      </c>
      <c r="S7" s="420" t="s">
        <v>151</v>
      </c>
      <c r="T7" s="640"/>
      <c r="U7" s="415"/>
      <c r="V7" s="423"/>
      <c r="W7" s="415"/>
      <c r="X7" s="423"/>
      <c r="Y7" s="415"/>
      <c r="Z7" s="423"/>
      <c r="AA7" s="415"/>
    </row>
    <row r="8" spans="1:27" ht="51.75" customHeight="1" thickBot="1">
      <c r="A8" s="432"/>
      <c r="B8" s="435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17"/>
      <c r="O8" s="417"/>
      <c r="P8" s="415"/>
      <c r="Q8" s="418"/>
      <c r="R8" s="418"/>
      <c r="S8" s="421"/>
      <c r="T8" s="640"/>
      <c r="U8" s="415"/>
      <c r="V8" s="423"/>
      <c r="W8" s="415"/>
      <c r="X8" s="423"/>
      <c r="Y8" s="415"/>
      <c r="Z8" s="423"/>
      <c r="AA8" s="415"/>
    </row>
    <row r="9" spans="1:27" s="29" customFormat="1" ht="51.75" customHeight="1" thickBot="1" thickTop="1">
      <c r="A9" s="17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19">
        <v>15</v>
      </c>
      <c r="P9" s="19">
        <v>16</v>
      </c>
      <c r="Q9" s="182">
        <v>17</v>
      </c>
      <c r="R9" s="182">
        <v>18</v>
      </c>
      <c r="S9" s="358">
        <v>19</v>
      </c>
      <c r="T9" s="17">
        <v>20</v>
      </c>
      <c r="U9" s="19">
        <v>21</v>
      </c>
      <c r="V9" s="17">
        <v>22</v>
      </c>
      <c r="W9" s="19">
        <v>23</v>
      </c>
      <c r="X9" s="17">
        <v>24</v>
      </c>
      <c r="Y9" s="18">
        <v>25</v>
      </c>
      <c r="Z9" s="17">
        <v>26</v>
      </c>
      <c r="AA9" s="18">
        <v>27</v>
      </c>
    </row>
    <row r="10" spans="1:33" s="371" customFormat="1" ht="51.75" customHeight="1">
      <c r="A10" s="52" t="s">
        <v>6</v>
      </c>
      <c r="B10" s="359" t="s">
        <v>107</v>
      </c>
      <c r="C10" s="360">
        <v>83.3</v>
      </c>
      <c r="D10" s="361">
        <v>814093</v>
      </c>
      <c r="E10" s="362">
        <v>788475</v>
      </c>
      <c r="F10" s="361">
        <v>44028</v>
      </c>
      <c r="G10" s="363">
        <v>4006</v>
      </c>
      <c r="H10" s="362">
        <v>117</v>
      </c>
      <c r="I10" s="361">
        <v>521388</v>
      </c>
      <c r="J10" s="363">
        <v>1217</v>
      </c>
      <c r="K10" s="363">
        <v>-72692</v>
      </c>
      <c r="L10" s="362">
        <v>4512</v>
      </c>
      <c r="M10" s="364">
        <v>316957</v>
      </c>
      <c r="N10" s="365">
        <v>0</v>
      </c>
      <c r="O10" s="362">
        <v>136348</v>
      </c>
      <c r="P10" s="366">
        <v>19776</v>
      </c>
      <c r="Q10" s="363">
        <v>954</v>
      </c>
      <c r="R10" s="367">
        <v>2550</v>
      </c>
      <c r="S10" s="362">
        <v>5388</v>
      </c>
      <c r="T10" s="368">
        <v>858121</v>
      </c>
      <c r="U10" s="369">
        <v>27239</v>
      </c>
      <c r="V10" s="370">
        <f>R14-43755</f>
        <v>-43755</v>
      </c>
      <c r="W10" s="370">
        <v>28</v>
      </c>
      <c r="X10" s="366">
        <v>27239</v>
      </c>
      <c r="Y10" s="362">
        <v>22853</v>
      </c>
      <c r="Z10" s="361">
        <v>70994</v>
      </c>
      <c r="AA10" s="362">
        <v>70994</v>
      </c>
      <c r="AB10" s="56"/>
      <c r="AC10" s="56"/>
      <c r="AD10" s="56"/>
      <c r="AE10" s="56"/>
      <c r="AF10" s="56"/>
      <c r="AG10" s="56"/>
    </row>
    <row r="11" spans="1:33" s="371" customFormat="1" ht="51.75" customHeight="1" thickBot="1">
      <c r="A11" s="372">
        <v>2</v>
      </c>
      <c r="B11" s="373" t="s">
        <v>100</v>
      </c>
      <c r="C11" s="36">
        <v>100</v>
      </c>
      <c r="D11" s="374">
        <v>874531</v>
      </c>
      <c r="E11" s="375">
        <v>874531</v>
      </c>
      <c r="F11" s="374">
        <v>11770908.3</v>
      </c>
      <c r="G11" s="376">
        <v>0</v>
      </c>
      <c r="H11" s="375">
        <v>44319.7</v>
      </c>
      <c r="I11" s="374">
        <v>12644313.8</v>
      </c>
      <c r="J11" s="377">
        <v>12114972.4</v>
      </c>
      <c r="K11" s="377">
        <v>529341.4</v>
      </c>
      <c r="L11" s="376">
        <v>0</v>
      </c>
      <c r="M11" s="378">
        <v>0</v>
      </c>
      <c r="N11" s="36">
        <v>0</v>
      </c>
      <c r="O11" s="36">
        <v>0</v>
      </c>
      <c r="P11" s="379">
        <v>1125.5</v>
      </c>
      <c r="Q11" s="376">
        <v>0</v>
      </c>
      <c r="R11" s="378">
        <v>0</v>
      </c>
      <c r="S11" s="36">
        <v>0</v>
      </c>
      <c r="T11" s="380">
        <v>12645439</v>
      </c>
      <c r="U11" s="376">
        <v>0</v>
      </c>
      <c r="V11" s="381">
        <v>-506689.8</v>
      </c>
      <c r="W11" s="381">
        <v>6</v>
      </c>
      <c r="X11" s="379">
        <v>130.5</v>
      </c>
      <c r="Y11" s="376">
        <v>0</v>
      </c>
      <c r="Z11" s="374">
        <v>506820.3</v>
      </c>
      <c r="AA11" s="374">
        <v>506820.3</v>
      </c>
      <c r="AB11" s="56"/>
      <c r="AC11" s="56"/>
      <c r="AD11" s="56"/>
      <c r="AE11" s="56"/>
      <c r="AF11" s="56"/>
      <c r="AG11" s="56"/>
    </row>
    <row r="12" spans="1:27" s="56" customFormat="1" ht="51.75" customHeight="1" thickBot="1">
      <c r="A12" s="139"/>
      <c r="B12" s="179" t="s">
        <v>43</v>
      </c>
      <c r="C12" s="180"/>
      <c r="D12" s="382">
        <f aca="true" t="shared" si="0" ref="D12:M12">SUM(D10:D11)</f>
        <v>1688624</v>
      </c>
      <c r="E12" s="383">
        <f t="shared" si="0"/>
        <v>1663006</v>
      </c>
      <c r="F12" s="383">
        <f t="shared" si="0"/>
        <v>11814936.3</v>
      </c>
      <c r="G12" s="383">
        <f t="shared" si="0"/>
        <v>4006</v>
      </c>
      <c r="H12" s="383">
        <f t="shared" si="0"/>
        <v>44436.7</v>
      </c>
      <c r="I12" s="383">
        <f t="shared" si="0"/>
        <v>13165701.8</v>
      </c>
      <c r="J12" s="383">
        <f t="shared" si="0"/>
        <v>12116189.4</v>
      </c>
      <c r="K12" s="383">
        <f t="shared" si="0"/>
        <v>456649.4</v>
      </c>
      <c r="L12" s="383">
        <f t="shared" si="0"/>
        <v>4512</v>
      </c>
      <c r="M12" s="384">
        <f t="shared" si="0"/>
        <v>316957</v>
      </c>
      <c r="N12" s="36"/>
      <c r="O12" s="36"/>
      <c r="P12" s="382">
        <f aca="true" t="shared" si="1" ref="P12:AA12">SUM(P10:P11)</f>
        <v>20901.5</v>
      </c>
      <c r="Q12" s="383">
        <f t="shared" si="1"/>
        <v>954</v>
      </c>
      <c r="R12" s="383">
        <f t="shared" si="1"/>
        <v>2550</v>
      </c>
      <c r="S12" s="383">
        <f t="shared" si="1"/>
        <v>5388</v>
      </c>
      <c r="T12" s="383">
        <f t="shared" si="1"/>
        <v>13503560</v>
      </c>
      <c r="U12" s="383">
        <f t="shared" si="1"/>
        <v>27239</v>
      </c>
      <c r="V12" s="383">
        <f t="shared" si="1"/>
        <v>-550444.8</v>
      </c>
      <c r="W12" s="383">
        <f t="shared" si="1"/>
        <v>34</v>
      </c>
      <c r="X12" s="383">
        <f t="shared" si="1"/>
        <v>27369.5</v>
      </c>
      <c r="Y12" s="385">
        <f t="shared" si="1"/>
        <v>22853</v>
      </c>
      <c r="Z12" s="383">
        <f t="shared" si="1"/>
        <v>577814.3</v>
      </c>
      <c r="AA12" s="385">
        <f t="shared" si="1"/>
        <v>577814.3</v>
      </c>
    </row>
    <row r="18" ht="51.75" customHeight="1">
      <c r="B18" s="633"/>
    </row>
    <row r="19" ht="51.75" customHeight="1">
      <c r="B19" s="633"/>
    </row>
  </sheetData>
  <sheetProtection/>
  <mergeCells count="36">
    <mergeCell ref="M6:M8"/>
    <mergeCell ref="Y6:Y8"/>
    <mergeCell ref="G7:G8"/>
    <mergeCell ref="H7:H8"/>
    <mergeCell ref="J7:J8"/>
    <mergeCell ref="K7:K8"/>
    <mergeCell ref="L7:L8"/>
    <mergeCell ref="O7:O8"/>
    <mergeCell ref="T6:T8"/>
    <mergeCell ref="U6:U8"/>
    <mergeCell ref="E6:E8"/>
    <mergeCell ref="T1:Y1"/>
    <mergeCell ref="B18:B19"/>
    <mergeCell ref="W6:W8"/>
    <mergeCell ref="F6:F8"/>
    <mergeCell ref="X6:X8"/>
    <mergeCell ref="V6:V8"/>
    <mergeCell ref="G6:H6"/>
    <mergeCell ref="I6:I8"/>
    <mergeCell ref="J6:L6"/>
    <mergeCell ref="A2:Y2"/>
    <mergeCell ref="A3:Y3"/>
    <mergeCell ref="A4:Y4"/>
    <mergeCell ref="N6:O6"/>
    <mergeCell ref="P6:P8"/>
    <mergeCell ref="Q6:S6"/>
    <mergeCell ref="A6:A8"/>
    <mergeCell ref="B6:B8"/>
    <mergeCell ref="C6:C8"/>
    <mergeCell ref="D6:D8"/>
    <mergeCell ref="Z6:Z8"/>
    <mergeCell ref="AA6:AA8"/>
    <mergeCell ref="N7:N8"/>
    <mergeCell ref="Q7:Q8"/>
    <mergeCell ref="R7:R8"/>
    <mergeCell ref="S7:S8"/>
  </mergeCells>
  <conditionalFormatting sqref="D10:Y11">
    <cfRule type="containsBlanks" priority="2" dxfId="0" stopIfTrue="1">
      <formula>LEN(TRIM(D10))=0</formula>
    </cfRule>
  </conditionalFormatting>
  <conditionalFormatting sqref="D10:Y11">
    <cfRule type="containsBlanks" priority="1" dxfId="0" stopIfTrue="1">
      <formula>LEN(TRIM(D10))=0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3.8515625" style="2" customWidth="1"/>
    <col min="2" max="2" width="29.421875" style="2" customWidth="1"/>
    <col min="3" max="3" width="8.7109375" style="2" customWidth="1"/>
    <col min="4" max="4" width="12.28125" style="2" customWidth="1"/>
    <col min="5" max="5" width="13.421875" style="2" customWidth="1"/>
    <col min="6" max="6" width="8.7109375" style="2" customWidth="1"/>
    <col min="7" max="7" width="10.8515625" style="2" customWidth="1"/>
    <col min="8" max="8" width="12.00390625" style="2" customWidth="1"/>
    <col min="9" max="9" width="12.57421875" style="2" customWidth="1"/>
    <col min="10" max="10" width="8.7109375" style="2" customWidth="1"/>
    <col min="11" max="11" width="12.7109375" style="2" customWidth="1"/>
    <col min="12" max="12" width="8.7109375" style="2" customWidth="1"/>
    <col min="13" max="13" width="11.00390625" style="2" customWidth="1"/>
    <col min="14" max="15" width="8.7109375" style="2" customWidth="1"/>
    <col min="16" max="16" width="10.57421875" style="2" customWidth="1"/>
    <col min="17" max="17" width="12.00390625" style="2" customWidth="1"/>
    <col min="18" max="18" width="11.57421875" style="2" customWidth="1"/>
    <col min="19" max="19" width="11.2812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38.2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174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60</v>
      </c>
      <c r="R5" s="23"/>
      <c r="S5" s="23"/>
    </row>
    <row r="6" spans="1:19" ht="0.75" customHeight="1">
      <c r="A6" s="482" t="s">
        <v>2</v>
      </c>
      <c r="B6" s="484" t="s">
        <v>3</v>
      </c>
      <c r="C6" s="487" t="s">
        <v>22</v>
      </c>
      <c r="D6" s="487" t="s">
        <v>23</v>
      </c>
      <c r="E6" s="487" t="s">
        <v>24</v>
      </c>
      <c r="F6" s="479" t="s">
        <v>25</v>
      </c>
      <c r="G6" s="476"/>
      <c r="H6" s="477"/>
      <c r="I6" s="477"/>
      <c r="J6" s="477"/>
      <c r="K6" s="487" t="s">
        <v>26</v>
      </c>
      <c r="L6" s="477"/>
      <c r="M6" s="477"/>
      <c r="N6" s="477"/>
      <c r="O6" s="487" t="s">
        <v>27</v>
      </c>
      <c r="P6" s="487" t="s">
        <v>28</v>
      </c>
      <c r="Q6" s="488" t="s">
        <v>29</v>
      </c>
      <c r="R6" s="478"/>
      <c r="S6" s="478"/>
    </row>
    <row r="7" spans="1:19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452" t="s">
        <v>38</v>
      </c>
    </row>
    <row r="8" spans="1:19" ht="148.5" customHeight="1" thickBot="1">
      <c r="A8" s="483"/>
      <c r="B8" s="485"/>
      <c r="C8" s="481"/>
      <c r="D8" s="481"/>
      <c r="E8" s="481"/>
      <c r="F8" s="480"/>
      <c r="G8" s="489"/>
      <c r="H8" s="481"/>
      <c r="I8" s="481"/>
      <c r="J8" s="481"/>
      <c r="K8" s="481"/>
      <c r="L8" s="481"/>
      <c r="M8" s="481"/>
      <c r="N8" s="481"/>
      <c r="O8" s="481"/>
      <c r="P8" s="481"/>
      <c r="Q8" s="486"/>
      <c r="R8" s="486"/>
      <c r="S8" s="486"/>
    </row>
    <row r="9" spans="1:19" s="29" customFormat="1" ht="15.75" customHeight="1" thickBot="1" thickTop="1">
      <c r="A9" s="6">
        <v>1</v>
      </c>
      <c r="B9" s="6">
        <v>2</v>
      </c>
      <c r="C9" s="7">
        <v>3</v>
      </c>
      <c r="D9" s="8">
        <v>4</v>
      </c>
      <c r="E9" s="9">
        <v>5</v>
      </c>
      <c r="F9" s="8">
        <v>6</v>
      </c>
      <c r="G9" s="9">
        <v>7</v>
      </c>
      <c r="H9" s="9">
        <v>8</v>
      </c>
      <c r="I9" s="9">
        <v>9</v>
      </c>
      <c r="J9" s="9">
        <v>10</v>
      </c>
      <c r="K9" s="8">
        <v>11</v>
      </c>
      <c r="L9" s="9">
        <v>12</v>
      </c>
      <c r="M9" s="9">
        <v>13</v>
      </c>
      <c r="N9" s="9">
        <v>14</v>
      </c>
      <c r="O9" s="8">
        <v>15</v>
      </c>
      <c r="P9" s="10">
        <v>16</v>
      </c>
      <c r="Q9" s="8">
        <v>17</v>
      </c>
      <c r="R9" s="9">
        <v>18</v>
      </c>
      <c r="S9" s="9">
        <v>19</v>
      </c>
    </row>
    <row r="10" spans="1:19" ht="35.25" customHeight="1">
      <c r="A10" s="11" t="s">
        <v>6</v>
      </c>
      <c r="B10" s="96" t="s">
        <v>107</v>
      </c>
      <c r="C10" s="143">
        <v>0.00591626213592233</v>
      </c>
      <c r="D10" s="143">
        <v>2.2263349514563107</v>
      </c>
      <c r="E10" s="105">
        <v>24252</v>
      </c>
      <c r="F10" s="143">
        <v>0.550831289179613</v>
      </c>
      <c r="G10" s="109">
        <v>1849.0347051876079</v>
      </c>
      <c r="H10" s="109">
        <v>94.86925503512907</v>
      </c>
      <c r="I10" s="143">
        <v>0.6075926355374126</v>
      </c>
      <c r="J10" s="143">
        <v>0.9769542989858073</v>
      </c>
      <c r="K10" s="143">
        <v>1.548372152417494</v>
      </c>
      <c r="L10" s="143">
        <v>0.6404526264198317</v>
      </c>
      <c r="M10" s="143">
        <v>0.03151983485036786</v>
      </c>
      <c r="N10" s="143">
        <v>0.6448168927396255</v>
      </c>
      <c r="O10" s="109">
        <v>-5.063146128264054</v>
      </c>
      <c r="P10" s="109">
        <v>-99.92007307604476</v>
      </c>
      <c r="Q10" s="109">
        <v>-8.392022831365509</v>
      </c>
      <c r="R10" s="109">
        <v>-160.63365028084732</v>
      </c>
      <c r="S10" s="143">
        <v>0.6458395666950525</v>
      </c>
    </row>
    <row r="11" spans="1:19" ht="18" customHeight="1">
      <c r="A11" s="97">
        <v>2</v>
      </c>
      <c r="B11" s="34" t="s">
        <v>100</v>
      </c>
      <c r="C11" s="143">
        <v>39.37778764993336</v>
      </c>
      <c r="D11" s="143">
        <v>10458.381430475345</v>
      </c>
      <c r="E11" s="105">
        <v>11769782.8</v>
      </c>
      <c r="F11" s="143">
        <v>0.9999043829098558</v>
      </c>
      <c r="G11" s="109">
        <v>7.429596575822445</v>
      </c>
      <c r="H11" s="109">
        <v>6.91578188193114</v>
      </c>
      <c r="I11" s="143">
        <v>0.9999110193011094</v>
      </c>
      <c r="J11" s="143">
        <v>0.9999110193011094</v>
      </c>
      <c r="K11" s="143">
        <v>11234.39697912039</v>
      </c>
      <c r="L11" s="143">
        <v>14.45839404206369</v>
      </c>
      <c r="M11" s="143">
        <v>0</v>
      </c>
      <c r="N11" s="143">
        <v>0</v>
      </c>
      <c r="O11" s="109">
        <v>-4.005064489001739</v>
      </c>
      <c r="P11" s="109">
        <v>-6.932167979648267</v>
      </c>
      <c r="Q11" s="109">
        <v>-4.007254233124141</v>
      </c>
      <c r="R11" s="109">
        <v>0</v>
      </c>
      <c r="S11" s="143">
        <v>8.901234324001038E-05</v>
      </c>
    </row>
  </sheetData>
  <sheetProtection/>
  <mergeCells count="25">
    <mergeCell ref="A2:S2"/>
    <mergeCell ref="A3:S3"/>
    <mergeCell ref="A4:S4"/>
    <mergeCell ref="G6:J6"/>
    <mergeCell ref="K6:K8"/>
    <mergeCell ref="B6:B8"/>
    <mergeCell ref="C6:C8"/>
    <mergeCell ref="D6:D8"/>
    <mergeCell ref="E6:E8"/>
    <mergeCell ref="L6:N6"/>
    <mergeCell ref="R7:R8"/>
    <mergeCell ref="F6:F8"/>
    <mergeCell ref="R6:S6"/>
    <mergeCell ref="S7:S8"/>
    <mergeCell ref="G7:G8"/>
    <mergeCell ref="O6:O8"/>
    <mergeCell ref="P6:P8"/>
    <mergeCell ref="Q6:Q8"/>
    <mergeCell ref="N7:N8"/>
    <mergeCell ref="A6:A8"/>
    <mergeCell ref="H7:H8"/>
    <mergeCell ref="J7:J8"/>
    <mergeCell ref="L7:L8"/>
    <mergeCell ref="I7:I8"/>
    <mergeCell ref="M7:M8"/>
  </mergeCells>
  <conditionalFormatting sqref="L11">
    <cfRule type="containsBlanks" priority="1" dxfId="0" stopIfTrue="1">
      <formula>LEN(TRIM(L11))=0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W10">
      <selection activeCell="Z19" sqref="Z19"/>
    </sheetView>
  </sheetViews>
  <sheetFormatPr defaultColWidth="9.140625" defaultRowHeight="12.75"/>
  <cols>
    <col min="1" max="1" width="4.421875" style="2" customWidth="1"/>
    <col min="2" max="2" width="12.7109375" style="2" customWidth="1"/>
    <col min="3" max="3" width="4.00390625" style="2" customWidth="1"/>
    <col min="4" max="4" width="9.7109375" style="2" customWidth="1"/>
    <col min="5" max="5" width="10.28125" style="2" customWidth="1"/>
    <col min="6" max="6" width="9.00390625" style="2" customWidth="1"/>
    <col min="7" max="7" width="8.140625" style="2" customWidth="1"/>
    <col min="8" max="8" width="8.7109375" style="2" customWidth="1"/>
    <col min="9" max="9" width="11.140625" style="2" customWidth="1"/>
    <col min="10" max="10" width="9.8515625" style="2" customWidth="1"/>
    <col min="11" max="11" width="10.28125" style="2" customWidth="1"/>
    <col min="12" max="12" width="6.140625" style="2" customWidth="1"/>
    <col min="13" max="13" width="8.00390625" style="2" customWidth="1"/>
    <col min="14" max="14" width="7.421875" style="2" customWidth="1"/>
    <col min="15" max="15" width="5.57421875" style="2" customWidth="1"/>
    <col min="16" max="16" width="8.8515625" style="2" customWidth="1"/>
    <col min="17" max="17" width="8.57421875" style="2" customWidth="1"/>
    <col min="18" max="18" width="9.8515625" style="2" customWidth="1"/>
    <col min="19" max="19" width="7.421875" style="2" customWidth="1"/>
    <col min="20" max="20" width="10.140625" style="2" customWidth="1"/>
    <col min="21" max="21" width="9.421875" style="2" customWidth="1"/>
    <col min="22" max="22" width="9.7109375" style="2" customWidth="1"/>
    <col min="23" max="23" width="4.57421875" style="2" customWidth="1"/>
    <col min="24" max="24" width="10.00390625" style="2" customWidth="1"/>
    <col min="25" max="25" width="9.7109375" style="2" customWidth="1"/>
    <col min="26" max="26" width="10.28125" style="2" customWidth="1"/>
    <col min="27" max="27" width="9.57421875" style="2" customWidth="1"/>
    <col min="28" max="28" width="14.28125" style="2" customWidth="1"/>
    <col min="29" max="29" width="16.57421875" style="2" customWidth="1"/>
    <col min="30" max="30" width="15.7109375" style="2" customWidth="1"/>
    <col min="31" max="16384" width="9.14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6" ht="18" thickBot="1">
      <c r="B5" s="4" t="s">
        <v>131</v>
      </c>
      <c r="Z5" s="2" t="s">
        <v>62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>
      <c r="A8" s="431"/>
      <c r="B8" s="434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41"/>
      <c r="O8" s="441"/>
      <c r="P8" s="415"/>
      <c r="Q8" s="463"/>
      <c r="R8" s="419"/>
      <c r="S8" s="423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>
      <c r="A9" s="115">
        <v>1</v>
      </c>
      <c r="B9" s="115">
        <v>2</v>
      </c>
      <c r="C9" s="115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  <c r="O9" s="115">
        <v>15</v>
      </c>
      <c r="P9" s="115">
        <v>16</v>
      </c>
      <c r="Q9" s="115">
        <v>17</v>
      </c>
      <c r="R9" s="115">
        <v>18</v>
      </c>
      <c r="S9" s="115">
        <v>19</v>
      </c>
      <c r="T9" s="115">
        <v>20</v>
      </c>
      <c r="U9" s="115">
        <v>21</v>
      </c>
      <c r="V9" s="115">
        <v>22</v>
      </c>
      <c r="W9" s="115">
        <v>23</v>
      </c>
      <c r="X9" s="115">
        <v>24</v>
      </c>
      <c r="Y9" s="115">
        <v>25</v>
      </c>
      <c r="Z9" s="115">
        <v>26</v>
      </c>
      <c r="AA9" s="115">
        <v>27</v>
      </c>
    </row>
    <row r="10" spans="1:32" s="395" customFormat="1" ht="41.25" customHeight="1">
      <c r="A10" s="386" t="s">
        <v>6</v>
      </c>
      <c r="B10" s="387" t="s">
        <v>130</v>
      </c>
      <c r="C10" s="388">
        <v>100</v>
      </c>
      <c r="D10" s="388">
        <v>1873688.2</v>
      </c>
      <c r="E10" s="388">
        <v>1873688.2</v>
      </c>
      <c r="F10" s="388">
        <v>15408.8</v>
      </c>
      <c r="G10" s="388">
        <v>0</v>
      </c>
      <c r="H10" s="388">
        <v>5570.8</v>
      </c>
      <c r="I10" s="388">
        <v>1859915.3</v>
      </c>
      <c r="J10" s="388">
        <v>1958516</v>
      </c>
      <c r="K10" s="388">
        <v>-101527.2</v>
      </c>
      <c r="L10" s="388">
        <v>2926.8</v>
      </c>
      <c r="M10" s="388">
        <v>0</v>
      </c>
      <c r="N10" s="388">
        <v>0</v>
      </c>
      <c r="O10" s="388">
        <v>0</v>
      </c>
      <c r="P10" s="388">
        <v>29182</v>
      </c>
      <c r="Q10" s="388">
        <v>388</v>
      </c>
      <c r="R10" s="388">
        <v>19582.8</v>
      </c>
      <c r="S10" s="388">
        <v>9132.8</v>
      </c>
      <c r="T10" s="388">
        <v>1889097</v>
      </c>
      <c r="U10" s="388">
        <v>321947.9</v>
      </c>
      <c r="V10" s="389">
        <v>44745.3</v>
      </c>
      <c r="W10" s="388">
        <v>57</v>
      </c>
      <c r="X10" s="390">
        <v>32948</v>
      </c>
      <c r="Y10" s="390">
        <v>321948</v>
      </c>
      <c r="Z10" s="391">
        <v>365714.5</v>
      </c>
      <c r="AA10" s="392">
        <v>311217.3</v>
      </c>
      <c r="AB10" s="393"/>
      <c r="AC10" s="394"/>
      <c r="AD10" s="394"/>
      <c r="AE10" s="394"/>
      <c r="AF10" s="394"/>
    </row>
    <row r="11" spans="1:32" s="395" customFormat="1" ht="40.5" customHeight="1">
      <c r="A11" s="386" t="s">
        <v>7</v>
      </c>
      <c r="B11" s="396" t="s">
        <v>175</v>
      </c>
      <c r="C11" s="390">
        <v>100</v>
      </c>
      <c r="D11" s="388">
        <v>66946914</v>
      </c>
      <c r="E11" s="388">
        <v>66808929.3</v>
      </c>
      <c r="F11" s="388">
        <v>1387239.7</v>
      </c>
      <c r="G11" s="388">
        <v>1348431.4</v>
      </c>
      <c r="H11" s="388">
        <v>1309</v>
      </c>
      <c r="I11" s="388">
        <v>67891832.9</v>
      </c>
      <c r="J11" s="388">
        <v>37092784.6</v>
      </c>
      <c r="K11" s="388">
        <v>-26519296</v>
      </c>
      <c r="L11" s="388">
        <v>0</v>
      </c>
      <c r="M11" s="388">
        <v>35694.8</v>
      </c>
      <c r="N11" s="388">
        <v>35694.8</v>
      </c>
      <c r="O11" s="388">
        <v>0</v>
      </c>
      <c r="P11" s="388">
        <v>138617.4</v>
      </c>
      <c r="Q11" s="388">
        <v>56276.8</v>
      </c>
      <c r="R11" s="388">
        <v>44850.9</v>
      </c>
      <c r="S11" s="388"/>
      <c r="T11" s="388">
        <v>68334153.7</v>
      </c>
      <c r="U11" s="388">
        <v>1374949.4</v>
      </c>
      <c r="V11" s="389">
        <v>-2519003.4</v>
      </c>
      <c r="W11" s="388">
        <v>312</v>
      </c>
      <c r="X11" s="390">
        <v>2754996.5</v>
      </c>
      <c r="Y11" s="390">
        <v>1374949.4</v>
      </c>
      <c r="Z11" s="391">
        <v>5273999.8</v>
      </c>
      <c r="AA11" s="392">
        <v>5026819.8</v>
      </c>
      <c r="AB11" s="393"/>
      <c r="AC11" s="394"/>
      <c r="AD11" s="394"/>
      <c r="AE11" s="394"/>
      <c r="AF11" s="394"/>
    </row>
    <row r="12" spans="1:32" s="29" customFormat="1" ht="40.5" customHeight="1">
      <c r="A12" s="61" t="s">
        <v>8</v>
      </c>
      <c r="B12" s="33" t="s">
        <v>88</v>
      </c>
      <c r="C12" s="1">
        <v>100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87"/>
      <c r="W12" s="42"/>
      <c r="X12" s="1"/>
      <c r="Y12" s="1"/>
      <c r="Z12" s="304"/>
      <c r="AA12" s="177"/>
      <c r="AB12" s="397"/>
      <c r="AC12" s="2"/>
      <c r="AD12" s="2"/>
      <c r="AE12" s="2"/>
      <c r="AF12" s="2"/>
    </row>
    <row r="13" spans="1:32" s="29" customFormat="1" ht="45.75" customHeight="1">
      <c r="A13" s="61" t="s">
        <v>9</v>
      </c>
      <c r="B13" s="33" t="s">
        <v>89</v>
      </c>
      <c r="C13" s="1">
        <v>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87"/>
      <c r="W13" s="42"/>
      <c r="X13" s="1"/>
      <c r="Y13" s="1"/>
      <c r="Z13" s="304"/>
      <c r="AA13" s="177"/>
      <c r="AB13" s="397"/>
      <c r="AC13" s="2"/>
      <c r="AD13" s="2"/>
      <c r="AE13" s="2"/>
      <c r="AF13" s="2"/>
    </row>
    <row r="14" spans="1:32" s="29" customFormat="1" ht="42.75" customHeight="1">
      <c r="A14" s="61" t="s">
        <v>10</v>
      </c>
      <c r="B14" s="33" t="s">
        <v>90</v>
      </c>
      <c r="C14" s="1">
        <v>51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87"/>
      <c r="W14" s="42"/>
      <c r="X14" s="1"/>
      <c r="Y14" s="1"/>
      <c r="Z14" s="304"/>
      <c r="AA14" s="177"/>
      <c r="AB14" s="397"/>
      <c r="AC14" s="2"/>
      <c r="AD14" s="2"/>
      <c r="AE14" s="2"/>
      <c r="AF14" s="2"/>
    </row>
    <row r="15" spans="1:32" s="29" customFormat="1" ht="44.25" customHeight="1" thickBot="1">
      <c r="A15" s="61" t="s">
        <v>11</v>
      </c>
      <c r="B15" s="73" t="s">
        <v>91</v>
      </c>
      <c r="C15" s="28">
        <v>51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88"/>
      <c r="W15" s="1"/>
      <c r="X15" s="1"/>
      <c r="Y15" s="1"/>
      <c r="Z15" s="304"/>
      <c r="AA15" s="177"/>
      <c r="AB15" s="397"/>
      <c r="AC15" s="2"/>
      <c r="AD15" s="2"/>
      <c r="AE15" s="2"/>
      <c r="AF15" s="2"/>
    </row>
    <row r="16" spans="1:27" ht="18" customHeight="1" thickBot="1">
      <c r="A16" s="89"/>
      <c r="B16" s="398" t="s">
        <v>43</v>
      </c>
      <c r="C16" s="399"/>
      <c r="D16" s="400">
        <f>SUM(D10:D15)</f>
        <v>68820602.2</v>
      </c>
      <c r="E16" s="400">
        <f aca="true" t="shared" si="0" ref="E16:X16">SUM(E10:E12)</f>
        <v>68682617.5</v>
      </c>
      <c r="F16" s="400">
        <f t="shared" si="0"/>
        <v>1402648.5</v>
      </c>
      <c r="G16" s="400">
        <f t="shared" si="0"/>
        <v>1348431.4</v>
      </c>
      <c r="H16" s="400">
        <f t="shared" si="0"/>
        <v>6879.8</v>
      </c>
      <c r="I16" s="400">
        <f t="shared" si="0"/>
        <v>69751748.2</v>
      </c>
      <c r="J16" s="400">
        <f t="shared" si="0"/>
        <v>39051300.6</v>
      </c>
      <c r="K16" s="400">
        <f t="shared" si="0"/>
        <v>-26620823.2</v>
      </c>
      <c r="L16" s="400">
        <f t="shared" si="0"/>
        <v>2926.8</v>
      </c>
      <c r="M16" s="400">
        <f t="shared" si="0"/>
        <v>35694.8</v>
      </c>
      <c r="N16" s="400">
        <f>SUM(N10:N15)</f>
        <v>35694.8</v>
      </c>
      <c r="O16" s="400">
        <f t="shared" si="0"/>
        <v>0</v>
      </c>
      <c r="P16" s="400">
        <f t="shared" si="0"/>
        <v>167799.4</v>
      </c>
      <c r="Q16" s="400">
        <f t="shared" si="0"/>
        <v>56664.8</v>
      </c>
      <c r="R16" s="400">
        <f t="shared" si="0"/>
        <v>64433.7</v>
      </c>
      <c r="S16" s="400">
        <f t="shared" si="0"/>
        <v>9132.8</v>
      </c>
      <c r="T16" s="400">
        <f t="shared" si="0"/>
        <v>70223250.7</v>
      </c>
      <c r="U16" s="400">
        <f t="shared" si="0"/>
        <v>1696897.2999999998</v>
      </c>
      <c r="V16" s="401">
        <f t="shared" si="0"/>
        <v>-2474258.1</v>
      </c>
      <c r="W16" s="400">
        <f t="shared" si="0"/>
        <v>369</v>
      </c>
      <c r="X16" s="166">
        <f t="shared" si="0"/>
        <v>2787944.5</v>
      </c>
      <c r="Y16" s="166">
        <f>SUM(Y10:Y12)</f>
        <v>1696897.4</v>
      </c>
      <c r="Z16" s="166">
        <f>SUM(Z10:Z12)</f>
        <v>5639714.3</v>
      </c>
      <c r="AA16" s="166">
        <f>SUM(AA10:AA12)</f>
        <v>5338037.1</v>
      </c>
    </row>
    <row r="18" spans="1:12" ht="17.25">
      <c r="A18" s="56"/>
      <c r="B18" s="90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7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6" ht="17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O20" s="23"/>
      <c r="P20" s="171"/>
    </row>
    <row r="21" spans="2:17" ht="17.2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402"/>
      <c r="P21" s="60"/>
      <c r="Q21" s="56"/>
    </row>
    <row r="22" spans="15:25" ht="17.25">
      <c r="O22" s="23"/>
      <c r="P22" s="60"/>
      <c r="Y22" s="2">
        <f>SUM(Y19:Y21)</f>
        <v>0</v>
      </c>
    </row>
    <row r="32" ht="17.25">
      <c r="AB32" s="2">
        <f>H32+L32+O32</f>
        <v>0</v>
      </c>
    </row>
  </sheetData>
  <sheetProtection/>
  <mergeCells count="35">
    <mergeCell ref="F6:F8"/>
    <mergeCell ref="J6:L6"/>
    <mergeCell ref="N6:O6"/>
    <mergeCell ref="B6:B8"/>
    <mergeCell ref="C6:C8"/>
    <mergeCell ref="H7:H8"/>
    <mergeCell ref="G6:H6"/>
    <mergeCell ref="G7:G8"/>
    <mergeCell ref="L7:L8"/>
    <mergeCell ref="O7:O8"/>
    <mergeCell ref="Q1:V1"/>
    <mergeCell ref="A2:V2"/>
    <mergeCell ref="A3:V3"/>
    <mergeCell ref="A4:V4"/>
    <mergeCell ref="A6:A8"/>
    <mergeCell ref="I6:I8"/>
    <mergeCell ref="K7:K8"/>
    <mergeCell ref="M6:M8"/>
    <mergeCell ref="D6:D8"/>
    <mergeCell ref="E6:E8"/>
    <mergeCell ref="J7:J8"/>
    <mergeCell ref="Y6:Y8"/>
    <mergeCell ref="T6:T8"/>
    <mergeCell ref="U6:U8"/>
    <mergeCell ref="V6:V8"/>
    <mergeCell ref="P6:P8"/>
    <mergeCell ref="Q6:S6"/>
    <mergeCell ref="Z6:Z8"/>
    <mergeCell ref="AA6:AA8"/>
    <mergeCell ref="N7:N8"/>
    <mergeCell ref="Q7:Q8"/>
    <mergeCell ref="R7:R8"/>
    <mergeCell ref="S7:S8"/>
    <mergeCell ref="X6:X8"/>
    <mergeCell ref="W6:W8"/>
  </mergeCells>
  <printOptions/>
  <pageMargins left="0.2" right="0.2" top="0.2" bottom="0.22" header="0.2" footer="0.26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6"/>
  <sheetViews>
    <sheetView zoomScalePageLayoutView="0" workbookViewId="0" topLeftCell="N1">
      <selection activeCell="E22" sqref="E22"/>
    </sheetView>
  </sheetViews>
  <sheetFormatPr defaultColWidth="9.140625" defaultRowHeight="12.75"/>
  <cols>
    <col min="1" max="1" width="3.8515625" style="2" customWidth="1"/>
    <col min="2" max="2" width="26.7109375" style="2" customWidth="1"/>
    <col min="3" max="3" width="11.8515625" style="2" customWidth="1"/>
    <col min="4" max="4" width="10.8515625" style="2" customWidth="1"/>
    <col min="5" max="5" width="12.8515625" style="2" customWidth="1"/>
    <col min="6" max="6" width="12.421875" style="2" customWidth="1"/>
    <col min="7" max="7" width="12.28125" style="2" customWidth="1"/>
    <col min="8" max="8" width="11.421875" style="2" customWidth="1"/>
    <col min="9" max="9" width="12.421875" style="2" customWidth="1"/>
    <col min="10" max="10" width="12.8515625" style="2" customWidth="1"/>
    <col min="11" max="11" width="11.8515625" style="2" customWidth="1"/>
    <col min="12" max="12" width="13.00390625" style="2" customWidth="1"/>
    <col min="13" max="13" width="14.00390625" style="2" customWidth="1"/>
    <col min="14" max="14" width="11.7109375" style="2" customWidth="1"/>
    <col min="15" max="15" width="11.00390625" style="2" customWidth="1"/>
    <col min="16" max="16" width="11.8515625" style="2" customWidth="1"/>
    <col min="17" max="17" width="11.57421875" style="2" customWidth="1"/>
    <col min="18" max="18" width="12.00390625" style="2" customWidth="1"/>
    <col min="19" max="19" width="10.71093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112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62</v>
      </c>
      <c r="S5" s="23"/>
    </row>
    <row r="6" spans="1:19" ht="0.75" customHeight="1">
      <c r="A6" s="482" t="s">
        <v>2</v>
      </c>
      <c r="B6" s="484" t="s">
        <v>3</v>
      </c>
      <c r="C6" s="487" t="s">
        <v>22</v>
      </c>
      <c r="D6" s="487" t="s">
        <v>23</v>
      </c>
      <c r="E6" s="487" t="s">
        <v>24</v>
      </c>
      <c r="F6" s="479" t="s">
        <v>25</v>
      </c>
      <c r="G6" s="476"/>
      <c r="H6" s="477"/>
      <c r="I6" s="477"/>
      <c r="J6" s="477"/>
      <c r="K6" s="487" t="s">
        <v>26</v>
      </c>
      <c r="L6" s="477"/>
      <c r="M6" s="477"/>
      <c r="N6" s="477"/>
      <c r="O6" s="487" t="s">
        <v>27</v>
      </c>
      <c r="P6" s="487" t="s">
        <v>28</v>
      </c>
      <c r="Q6" s="488" t="s">
        <v>29</v>
      </c>
      <c r="R6" s="478"/>
      <c r="S6" s="478"/>
    </row>
    <row r="7" spans="1:19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517" t="s">
        <v>38</v>
      </c>
    </row>
    <row r="8" spans="1:19" ht="148.5" customHeight="1" thickBot="1">
      <c r="A8" s="483"/>
      <c r="B8" s="485"/>
      <c r="C8" s="481"/>
      <c r="D8" s="481"/>
      <c r="E8" s="481"/>
      <c r="F8" s="480"/>
      <c r="G8" s="489"/>
      <c r="H8" s="481"/>
      <c r="I8" s="481"/>
      <c r="J8" s="481"/>
      <c r="K8" s="481"/>
      <c r="L8" s="481"/>
      <c r="M8" s="481"/>
      <c r="N8" s="481"/>
      <c r="O8" s="481"/>
      <c r="P8" s="481"/>
      <c r="Q8" s="486"/>
      <c r="R8" s="486"/>
      <c r="S8" s="518"/>
    </row>
    <row r="9" spans="1:19" s="29" customFormat="1" ht="15.75" customHeight="1" thickBot="1" thickTop="1">
      <c r="A9" s="403">
        <v>1</v>
      </c>
      <c r="B9" s="404">
        <v>2</v>
      </c>
      <c r="C9" s="100">
        <v>3</v>
      </c>
      <c r="D9" s="102">
        <v>4</v>
      </c>
      <c r="E9" s="103">
        <v>5</v>
      </c>
      <c r="F9" s="102">
        <v>6</v>
      </c>
      <c r="G9" s="103">
        <v>7</v>
      </c>
      <c r="H9" s="103">
        <v>8</v>
      </c>
      <c r="I9" s="103">
        <v>9</v>
      </c>
      <c r="J9" s="103">
        <v>10</v>
      </c>
      <c r="K9" s="102">
        <v>11</v>
      </c>
      <c r="L9" s="103">
        <v>12</v>
      </c>
      <c r="M9" s="103">
        <v>13</v>
      </c>
      <c r="N9" s="103">
        <v>14</v>
      </c>
      <c r="O9" s="102">
        <v>15</v>
      </c>
      <c r="P9" s="104">
        <v>16</v>
      </c>
      <c r="Q9" s="102">
        <v>17</v>
      </c>
      <c r="R9" s="103">
        <v>18</v>
      </c>
      <c r="S9" s="104">
        <v>19</v>
      </c>
    </row>
    <row r="10" spans="1:19" ht="18" customHeight="1">
      <c r="A10" s="61" t="s">
        <v>6</v>
      </c>
      <c r="B10" s="78" t="s">
        <v>130</v>
      </c>
      <c r="C10" s="110">
        <v>0.19089849907477213</v>
      </c>
      <c r="D10" s="110">
        <v>0.5280241244602837</v>
      </c>
      <c r="E10" s="111">
        <v>-13773.2</v>
      </c>
      <c r="F10" s="110">
        <v>-0.8938528632988942</v>
      </c>
      <c r="G10" s="112">
        <v>12159.85800321894</v>
      </c>
      <c r="H10" s="112">
        <v>99.18432986765634</v>
      </c>
      <c r="I10" s="110">
        <v>0.9845525666495686</v>
      </c>
      <c r="J10" s="110">
        <v>0.9845525666495686</v>
      </c>
      <c r="K10" s="110">
        <v>63.73501816188061</v>
      </c>
      <c r="L10" s="110">
        <v>0.9926493105950073</v>
      </c>
      <c r="M10" s="110">
        <v>0.16890412536393057</v>
      </c>
      <c r="N10" s="110">
        <v>16.208096297713382</v>
      </c>
      <c r="O10" s="112">
        <v>2.3474809932435288</v>
      </c>
      <c r="P10" s="112">
        <v>225.26506036227434</v>
      </c>
      <c r="Q10" s="112">
        <v>2.40577084343572</v>
      </c>
      <c r="R10" s="112">
        <v>13.89830466358066</v>
      </c>
      <c r="S10" s="133">
        <v>0.01568996179557209</v>
      </c>
    </row>
    <row r="11" spans="1:19" ht="30" customHeight="1">
      <c r="A11" s="61" t="s">
        <v>7</v>
      </c>
      <c r="B11" s="33" t="s">
        <v>175</v>
      </c>
      <c r="C11" s="110">
        <v>0.03667200824769994</v>
      </c>
      <c r="D11" s="110">
        <v>38.86391575243452</v>
      </c>
      <c r="E11" s="111">
        <v>1351544.9</v>
      </c>
      <c r="F11" s="110">
        <v>0.9742691908254932</v>
      </c>
      <c r="G11" s="112">
        <v>4825.908168573896</v>
      </c>
      <c r="H11" s="112">
        <v>97.96991749383442</v>
      </c>
      <c r="I11" s="110">
        <v>0.9935270903925748</v>
      </c>
      <c r="J11" s="110">
        <v>0.9940494470483213</v>
      </c>
      <c r="K11" s="110">
        <v>389.4841147091254</v>
      </c>
      <c r="L11" s="110">
        <v>1.0141144504435262</v>
      </c>
      <c r="M11" s="110">
        <v>0.021244785418441908</v>
      </c>
      <c r="N11" s="110">
        <v>1.3067175117282213</v>
      </c>
      <c r="O11" s="112">
        <v>-3.892193174623414</v>
      </c>
      <c r="P11" s="112">
        <v>-239.3997811761603</v>
      </c>
      <c r="Q11" s="112">
        <v>-3.7103187414461445</v>
      </c>
      <c r="R11" s="112">
        <v>-183.20698928993315</v>
      </c>
      <c r="S11" s="133">
        <v>0.002567498807356547</v>
      </c>
    </row>
    <row r="12" spans="1:19" ht="29.25" customHeight="1">
      <c r="A12" s="61" t="s">
        <v>8</v>
      </c>
      <c r="B12" s="33" t="s">
        <v>88</v>
      </c>
      <c r="C12" s="110"/>
      <c r="D12" s="110"/>
      <c r="E12" s="111"/>
      <c r="F12" s="110"/>
      <c r="G12" s="112"/>
      <c r="H12" s="112"/>
      <c r="I12" s="110"/>
      <c r="J12" s="110"/>
      <c r="K12" s="110"/>
      <c r="L12" s="110"/>
      <c r="M12" s="110"/>
      <c r="N12" s="110"/>
      <c r="O12" s="112"/>
      <c r="P12" s="112"/>
      <c r="Q12" s="112"/>
      <c r="R12" s="112"/>
      <c r="S12" s="133"/>
    </row>
    <row r="13" spans="1:19" ht="33" customHeight="1">
      <c r="A13" s="61" t="s">
        <v>9</v>
      </c>
      <c r="B13" s="33" t="s">
        <v>89</v>
      </c>
      <c r="C13" s="110"/>
      <c r="D13" s="110"/>
      <c r="E13" s="111"/>
      <c r="F13" s="110"/>
      <c r="G13" s="112"/>
      <c r="H13" s="112"/>
      <c r="I13" s="110"/>
      <c r="J13" s="110"/>
      <c r="K13" s="110"/>
      <c r="L13" s="110"/>
      <c r="M13" s="110"/>
      <c r="N13" s="110"/>
      <c r="O13" s="112"/>
      <c r="P13" s="112"/>
      <c r="Q13" s="112"/>
      <c r="R13" s="112"/>
      <c r="S13" s="133"/>
    </row>
    <row r="14" spans="1:19" ht="38.25" customHeight="1">
      <c r="A14" s="61" t="s">
        <v>10</v>
      </c>
      <c r="B14" s="33" t="s">
        <v>90</v>
      </c>
      <c r="C14" s="110"/>
      <c r="D14" s="110"/>
      <c r="E14" s="111"/>
      <c r="F14" s="110"/>
      <c r="G14" s="112"/>
      <c r="H14" s="112"/>
      <c r="I14" s="110"/>
      <c r="J14" s="110"/>
      <c r="K14" s="110"/>
      <c r="L14" s="110"/>
      <c r="M14" s="110"/>
      <c r="N14" s="110"/>
      <c r="O14" s="112"/>
      <c r="P14" s="112"/>
      <c r="Q14" s="112"/>
      <c r="R14" s="112"/>
      <c r="S14" s="133"/>
    </row>
    <row r="15" spans="1:19" ht="45.75" customHeight="1" thickBot="1">
      <c r="A15" s="61" t="s">
        <v>11</v>
      </c>
      <c r="B15" s="73" t="s">
        <v>91</v>
      </c>
      <c r="C15" s="110"/>
      <c r="D15" s="110"/>
      <c r="E15" s="111"/>
      <c r="F15" s="110"/>
      <c r="G15" s="112"/>
      <c r="H15" s="112"/>
      <c r="I15" s="110"/>
      <c r="J15" s="110"/>
      <c r="K15" s="110"/>
      <c r="L15" s="110"/>
      <c r="M15" s="110"/>
      <c r="N15" s="110"/>
      <c r="O15" s="112"/>
      <c r="P15" s="112"/>
      <c r="Q15" s="112"/>
      <c r="R15" s="112"/>
      <c r="S15" s="133"/>
    </row>
    <row r="16" spans="1:19" ht="18" customHeight="1" thickBot="1">
      <c r="A16" s="99"/>
      <c r="B16" s="91"/>
      <c r="C16" s="405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6"/>
      <c r="P16" s="406"/>
      <c r="Q16" s="406"/>
      <c r="R16" s="406"/>
      <c r="S16" s="407"/>
    </row>
  </sheetData>
  <sheetProtection/>
  <mergeCells count="25">
    <mergeCell ref="A2:S2"/>
    <mergeCell ref="A3:S3"/>
    <mergeCell ref="A4:S4"/>
    <mergeCell ref="R6:S6"/>
    <mergeCell ref="S7:S8"/>
    <mergeCell ref="N7:N8"/>
    <mergeCell ref="R7:R8"/>
    <mergeCell ref="G6:J6"/>
    <mergeCell ref="K6:K8"/>
    <mergeCell ref="L6:N6"/>
    <mergeCell ref="O6:O8"/>
    <mergeCell ref="P6:P8"/>
    <mergeCell ref="Q6:Q8"/>
    <mergeCell ref="G7:G8"/>
    <mergeCell ref="H7:H8"/>
    <mergeCell ref="I7:I8"/>
    <mergeCell ref="J7:J8"/>
    <mergeCell ref="L7:L8"/>
    <mergeCell ref="M7:M8"/>
    <mergeCell ref="A6:A8"/>
    <mergeCell ref="B6:B8"/>
    <mergeCell ref="C6:C8"/>
    <mergeCell ref="D6:D8"/>
    <mergeCell ref="E6:E8"/>
    <mergeCell ref="F6:F8"/>
  </mergeCells>
  <printOptions/>
  <pageMargins left="0.2" right="0.2" top="0.2" bottom="0.37" header="0.51" footer="0.5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A8">
      <selection activeCell="AD11" sqref="AD11"/>
    </sheetView>
  </sheetViews>
  <sheetFormatPr defaultColWidth="9.140625" defaultRowHeight="12.75"/>
  <cols>
    <col min="1" max="1" width="3.7109375" style="2" customWidth="1"/>
    <col min="2" max="2" width="12.00390625" style="2" customWidth="1"/>
    <col min="3" max="3" width="3.7109375" style="2" customWidth="1"/>
    <col min="4" max="4" width="11.7109375" style="2" customWidth="1"/>
    <col min="5" max="5" width="10.57421875" style="2" customWidth="1"/>
    <col min="6" max="6" width="9.8515625" style="2" customWidth="1"/>
    <col min="7" max="8" width="9.28125" style="2" customWidth="1"/>
    <col min="9" max="9" width="9.8515625" style="2" customWidth="1"/>
    <col min="10" max="10" width="9.57421875" style="2" customWidth="1"/>
    <col min="11" max="11" width="9.00390625" style="2" customWidth="1"/>
    <col min="12" max="12" width="10.8515625" style="2" customWidth="1"/>
    <col min="13" max="13" width="11.57421875" style="2" customWidth="1"/>
    <col min="14" max="15" width="9.7109375" style="2" customWidth="1"/>
    <col min="16" max="16" width="9.28125" style="2" customWidth="1"/>
    <col min="17" max="18" width="9.00390625" style="2" customWidth="1"/>
    <col min="19" max="19" width="8.140625" style="2" customWidth="1"/>
    <col min="20" max="20" width="10.140625" style="2" customWidth="1"/>
    <col min="21" max="21" width="9.421875" style="2" customWidth="1"/>
    <col min="22" max="22" width="9.28125" style="2" customWidth="1"/>
    <col min="23" max="23" width="6.140625" style="2" customWidth="1"/>
    <col min="24" max="24" width="9.57421875" style="2" customWidth="1"/>
    <col min="25" max="25" width="9.28125" style="2" customWidth="1"/>
    <col min="26" max="27" width="10.28125" style="2" customWidth="1"/>
    <col min="28" max="28" width="16.28125" style="2" customWidth="1"/>
    <col min="29" max="29" width="14.140625" style="2" customWidth="1"/>
    <col min="30" max="30" width="9.140625" style="2" customWidth="1"/>
    <col min="31" max="31" width="13.57421875" style="2" customWidth="1"/>
    <col min="32" max="32" width="16.28125" style="2" customWidth="1"/>
    <col min="33" max="16384" width="9.14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4" ht="18" thickBot="1">
      <c r="B5" s="4" t="s">
        <v>165</v>
      </c>
      <c r="X5" s="2" t="s">
        <v>63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 thickBot="1">
      <c r="A8" s="432"/>
      <c r="B8" s="435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17"/>
      <c r="O8" s="417"/>
      <c r="P8" s="415"/>
      <c r="Q8" s="418"/>
      <c r="R8" s="419"/>
      <c r="S8" s="421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Bot="1" thickTop="1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19">
        <v>15</v>
      </c>
      <c r="P9" s="19">
        <v>16</v>
      </c>
      <c r="Q9" s="182">
        <v>17</v>
      </c>
      <c r="R9" s="20">
        <v>18</v>
      </c>
      <c r="S9" s="183">
        <v>19</v>
      </c>
      <c r="T9" s="17">
        <v>20</v>
      </c>
      <c r="U9" s="19">
        <v>21</v>
      </c>
      <c r="V9" s="17">
        <v>22</v>
      </c>
      <c r="W9" s="19">
        <v>23</v>
      </c>
      <c r="X9" s="17">
        <v>24</v>
      </c>
      <c r="Y9" s="19">
        <v>25</v>
      </c>
      <c r="Z9" s="17">
        <v>26</v>
      </c>
      <c r="AA9" s="19">
        <v>27</v>
      </c>
    </row>
    <row r="10" spans="1:32" ht="78" customHeight="1" thickBot="1">
      <c r="A10" s="11" t="s">
        <v>6</v>
      </c>
      <c r="B10" s="46" t="s">
        <v>113</v>
      </c>
      <c r="C10" s="12">
        <v>100</v>
      </c>
      <c r="D10" s="408">
        <v>11512129</v>
      </c>
      <c r="E10" s="408">
        <v>9801931</v>
      </c>
      <c r="F10" s="408">
        <v>379640</v>
      </c>
      <c r="G10" s="408">
        <v>18712</v>
      </c>
      <c r="H10" s="408">
        <v>2271</v>
      </c>
      <c r="I10" s="408">
        <v>3435298</v>
      </c>
      <c r="J10" s="408">
        <v>1213058</v>
      </c>
      <c r="K10" s="408">
        <v>126901</v>
      </c>
      <c r="L10" s="408">
        <v>72949</v>
      </c>
      <c r="M10" s="408">
        <v>6858086</v>
      </c>
      <c r="N10" s="408">
        <v>451827</v>
      </c>
      <c r="O10" s="408">
        <v>5831647</v>
      </c>
      <c r="P10" s="408">
        <v>1598385</v>
      </c>
      <c r="Q10" s="408">
        <v>222261</v>
      </c>
      <c r="R10" s="408">
        <v>134132</v>
      </c>
      <c r="S10" s="408">
        <v>202</v>
      </c>
      <c r="T10" s="408">
        <v>11891769</v>
      </c>
      <c r="U10" s="408">
        <v>6163110</v>
      </c>
      <c r="V10" s="408">
        <v>7848</v>
      </c>
      <c r="W10" s="409">
        <v>468</v>
      </c>
      <c r="X10" s="410">
        <v>6181390</v>
      </c>
      <c r="Y10" s="410">
        <v>6163110</v>
      </c>
      <c r="Z10" s="411">
        <v>6163328</v>
      </c>
      <c r="AA10" s="411">
        <v>5976770</v>
      </c>
      <c r="AB10" s="174"/>
      <c r="AC10" s="174"/>
      <c r="AD10" s="174"/>
      <c r="AE10" s="174"/>
      <c r="AF10" s="174"/>
    </row>
    <row r="11" spans="1:32" ht="69.75" customHeight="1" thickBot="1">
      <c r="A11" s="13" t="s">
        <v>7</v>
      </c>
      <c r="B11" s="46" t="s">
        <v>114</v>
      </c>
      <c r="C11" s="12">
        <v>100</v>
      </c>
      <c r="D11" s="408">
        <v>3606664</v>
      </c>
      <c r="E11" s="408">
        <v>3308134</v>
      </c>
      <c r="F11" s="408">
        <v>95553</v>
      </c>
      <c r="G11" s="408">
        <v>8339</v>
      </c>
      <c r="H11" s="408">
        <v>9181</v>
      </c>
      <c r="I11" s="408">
        <v>3169657</v>
      </c>
      <c r="J11" s="408">
        <v>1466508</v>
      </c>
      <c r="K11" s="408">
        <v>692539</v>
      </c>
      <c r="L11" s="408">
        <v>1010610</v>
      </c>
      <c r="M11" s="408">
        <v>437354</v>
      </c>
      <c r="N11" s="408">
        <v>0</v>
      </c>
      <c r="O11" s="408">
        <v>182564</v>
      </c>
      <c r="P11" s="408">
        <v>95206</v>
      </c>
      <c r="Q11" s="408">
        <v>27864</v>
      </c>
      <c r="R11" s="408">
        <v>22934</v>
      </c>
      <c r="S11" s="408">
        <v>43372</v>
      </c>
      <c r="T11" s="408">
        <v>3702217</v>
      </c>
      <c r="U11" s="408">
        <v>873450</v>
      </c>
      <c r="V11" s="408">
        <v>-181360</v>
      </c>
      <c r="W11" s="409">
        <v>277</v>
      </c>
      <c r="X11" s="410">
        <v>930871</v>
      </c>
      <c r="Y11" s="410">
        <v>873450</v>
      </c>
      <c r="Z11" s="411">
        <v>1061886</v>
      </c>
      <c r="AA11" s="411">
        <v>878183</v>
      </c>
      <c r="AB11" s="174"/>
      <c r="AC11" s="174"/>
      <c r="AD11" s="174"/>
      <c r="AE11" s="174"/>
      <c r="AF11" s="174"/>
    </row>
    <row r="12" spans="1:32" ht="81" customHeight="1" thickBot="1">
      <c r="A12" s="13" t="s">
        <v>8</v>
      </c>
      <c r="B12" s="33" t="s">
        <v>115</v>
      </c>
      <c r="C12" s="12">
        <v>100</v>
      </c>
      <c r="D12" s="175">
        <v>4159</v>
      </c>
      <c r="E12" s="175">
        <v>954</v>
      </c>
      <c r="F12" s="175">
        <v>1101</v>
      </c>
      <c r="G12" s="175">
        <v>0</v>
      </c>
      <c r="H12" s="175">
        <v>1101</v>
      </c>
      <c r="I12" s="175">
        <v>106</v>
      </c>
      <c r="J12" s="175">
        <v>100</v>
      </c>
      <c r="K12" s="175">
        <v>0</v>
      </c>
      <c r="L12" s="175">
        <v>6</v>
      </c>
      <c r="M12" s="175">
        <v>954</v>
      </c>
      <c r="N12" s="175">
        <v>0</v>
      </c>
      <c r="O12" s="175">
        <v>954</v>
      </c>
      <c r="P12" s="175">
        <v>4200</v>
      </c>
      <c r="Q12" s="175">
        <v>4200</v>
      </c>
      <c r="R12" s="175">
        <v>0</v>
      </c>
      <c r="S12" s="175">
        <v>0</v>
      </c>
      <c r="T12" s="175">
        <v>5260</v>
      </c>
      <c r="U12" s="175">
        <v>152717</v>
      </c>
      <c r="V12" s="175">
        <v>0</v>
      </c>
      <c r="W12" s="412">
        <v>45</v>
      </c>
      <c r="X12" s="413">
        <v>152717</v>
      </c>
      <c r="Y12" s="413">
        <v>152717</v>
      </c>
      <c r="Z12" s="413">
        <v>152717</v>
      </c>
      <c r="AA12" s="413">
        <v>152717</v>
      </c>
      <c r="AB12" s="174"/>
      <c r="AC12" s="174"/>
      <c r="AD12" s="174"/>
      <c r="AE12" s="174"/>
      <c r="AF12" s="174"/>
    </row>
    <row r="13" spans="1:32" ht="81" customHeight="1" thickBot="1">
      <c r="A13" s="13" t="s">
        <v>9</v>
      </c>
      <c r="B13" s="37" t="s">
        <v>116</v>
      </c>
      <c r="C13" s="12">
        <v>100</v>
      </c>
      <c r="D13" s="1">
        <v>64888</v>
      </c>
      <c r="E13" s="1">
        <v>64519</v>
      </c>
      <c r="F13" s="1">
        <v>3109</v>
      </c>
      <c r="G13" s="1">
        <v>2138</v>
      </c>
      <c r="H13" s="1">
        <v>31</v>
      </c>
      <c r="I13" s="1">
        <v>17295</v>
      </c>
      <c r="J13" s="1">
        <v>12490</v>
      </c>
      <c r="K13" s="1">
        <v>3822</v>
      </c>
      <c r="L13" s="1">
        <v>983</v>
      </c>
      <c r="M13" s="1">
        <v>31651</v>
      </c>
      <c r="N13" s="1">
        <v>0</v>
      </c>
      <c r="O13" s="1">
        <v>31651</v>
      </c>
      <c r="P13" s="1">
        <v>19051</v>
      </c>
      <c r="Q13" s="1">
        <v>6801</v>
      </c>
      <c r="R13" s="1">
        <v>3288</v>
      </c>
      <c r="S13" s="1">
        <v>5553</v>
      </c>
      <c r="T13" s="1">
        <v>67997</v>
      </c>
      <c r="U13" s="1">
        <v>108772</v>
      </c>
      <c r="V13" s="14">
        <v>2399</v>
      </c>
      <c r="W13" s="88">
        <v>52</v>
      </c>
      <c r="X13" s="1">
        <v>108772</v>
      </c>
      <c r="Y13" s="1">
        <v>108772</v>
      </c>
      <c r="Z13" s="411">
        <v>106549</v>
      </c>
      <c r="AA13" s="411">
        <v>106293</v>
      </c>
      <c r="AB13" s="174"/>
      <c r="AC13" s="174"/>
      <c r="AD13" s="174"/>
      <c r="AE13" s="174"/>
      <c r="AF13" s="174"/>
    </row>
    <row r="14" spans="1:32" ht="51.75" customHeight="1">
      <c r="A14" s="176" t="s">
        <v>10</v>
      </c>
      <c r="B14" s="33" t="s">
        <v>118</v>
      </c>
      <c r="C14" s="12">
        <v>100</v>
      </c>
      <c r="D14" s="42">
        <v>530</v>
      </c>
      <c r="E14" s="42">
        <v>530</v>
      </c>
      <c r="F14" s="42">
        <v>857.7</v>
      </c>
      <c r="G14" s="42">
        <v>0</v>
      </c>
      <c r="H14" s="42">
        <v>857.7</v>
      </c>
      <c r="I14" s="42">
        <v>561.7</v>
      </c>
      <c r="J14" s="42">
        <v>110</v>
      </c>
      <c r="K14" s="42">
        <v>-18.7</v>
      </c>
      <c r="L14" s="42">
        <v>470.4</v>
      </c>
      <c r="M14" s="42">
        <v>0</v>
      </c>
      <c r="N14" s="42">
        <v>0</v>
      </c>
      <c r="O14" s="42">
        <v>0</v>
      </c>
      <c r="P14" s="42">
        <v>826</v>
      </c>
      <c r="Q14" s="42">
        <v>2.8</v>
      </c>
      <c r="R14" s="42">
        <v>823.2</v>
      </c>
      <c r="S14" s="42">
        <v>0</v>
      </c>
      <c r="T14" s="42">
        <v>1387.7</v>
      </c>
      <c r="U14" s="42">
        <v>46306.2</v>
      </c>
      <c r="V14" s="59">
        <v>17.6</v>
      </c>
      <c r="W14" s="87">
        <v>17</v>
      </c>
      <c r="X14" s="1">
        <v>46306.2</v>
      </c>
      <c r="Y14" s="1">
        <v>46306.2</v>
      </c>
      <c r="Z14" s="1">
        <v>46189.6</v>
      </c>
      <c r="AA14" s="1">
        <v>46189.6</v>
      </c>
      <c r="AB14" s="174"/>
      <c r="AC14" s="174"/>
      <c r="AD14" s="174"/>
      <c r="AE14" s="174"/>
      <c r="AF14" s="174"/>
    </row>
    <row r="15" spans="1:27" ht="18" customHeight="1" thickBot="1">
      <c r="A15" s="139"/>
      <c r="B15" s="310" t="s">
        <v>43</v>
      </c>
      <c r="C15" s="311"/>
      <c r="D15" s="312">
        <f aca="true" t="shared" si="0" ref="D15:Y15">SUM(D10:D14)</f>
        <v>15188370</v>
      </c>
      <c r="E15" s="312">
        <f t="shared" si="0"/>
        <v>13176068</v>
      </c>
      <c r="F15" s="312">
        <f t="shared" si="0"/>
        <v>480260.7</v>
      </c>
      <c r="G15" s="312">
        <f t="shared" si="0"/>
        <v>29189</v>
      </c>
      <c r="H15" s="312">
        <f t="shared" si="0"/>
        <v>13441.7</v>
      </c>
      <c r="I15" s="312">
        <f t="shared" si="0"/>
        <v>6622917.7</v>
      </c>
      <c r="J15" s="312">
        <f t="shared" si="0"/>
        <v>2692266</v>
      </c>
      <c r="K15" s="312">
        <f t="shared" si="0"/>
        <v>823243.3</v>
      </c>
      <c r="L15" s="312">
        <f t="shared" si="0"/>
        <v>1085018.4</v>
      </c>
      <c r="M15" s="312">
        <f t="shared" si="0"/>
        <v>7328045</v>
      </c>
      <c r="N15" s="312">
        <f t="shared" si="0"/>
        <v>451827</v>
      </c>
      <c r="O15" s="312">
        <f t="shared" si="0"/>
        <v>6046816</v>
      </c>
      <c r="P15" s="312">
        <f t="shared" si="0"/>
        <v>1717668</v>
      </c>
      <c r="Q15" s="312">
        <f t="shared" si="0"/>
        <v>261128.8</v>
      </c>
      <c r="R15" s="312">
        <f t="shared" si="0"/>
        <v>161177.2</v>
      </c>
      <c r="S15" s="312">
        <f t="shared" si="0"/>
        <v>49127</v>
      </c>
      <c r="T15" s="312">
        <f t="shared" si="0"/>
        <v>15668630.7</v>
      </c>
      <c r="U15" s="312">
        <f t="shared" si="0"/>
        <v>7344355.2</v>
      </c>
      <c r="V15" s="313">
        <f t="shared" si="0"/>
        <v>-171095.4</v>
      </c>
      <c r="W15" s="314">
        <f t="shared" si="0"/>
        <v>859</v>
      </c>
      <c r="X15" s="309">
        <f t="shared" si="0"/>
        <v>7420056.2</v>
      </c>
      <c r="Y15" s="309">
        <f t="shared" si="0"/>
        <v>7344355.2</v>
      </c>
      <c r="Z15" s="309">
        <f>SUM(Z10:Z14)</f>
        <v>7530669.6</v>
      </c>
      <c r="AA15" s="309">
        <f>SUM(Z15)</f>
        <v>7530669.6</v>
      </c>
    </row>
    <row r="17" spans="2:16" ht="17.25">
      <c r="B17" s="4"/>
      <c r="H17" s="35"/>
      <c r="I17" s="35"/>
      <c r="J17" s="35"/>
      <c r="K17" s="35"/>
      <c r="L17" s="35"/>
      <c r="M17" s="35"/>
      <c r="N17" s="35"/>
      <c r="O17" s="35"/>
      <c r="P17" s="35"/>
    </row>
    <row r="18" ht="17.25">
      <c r="B18" s="4"/>
    </row>
  </sheetData>
  <sheetProtection/>
  <mergeCells count="35">
    <mergeCell ref="Q1:V1"/>
    <mergeCell ref="A2:V2"/>
    <mergeCell ref="A3:V3"/>
    <mergeCell ref="A4:V4"/>
    <mergeCell ref="M6:M8"/>
    <mergeCell ref="G7:G8"/>
    <mergeCell ref="L7:L8"/>
    <mergeCell ref="H7:H8"/>
    <mergeCell ref="C6:C8"/>
    <mergeCell ref="A6:A8"/>
    <mergeCell ref="B6:B8"/>
    <mergeCell ref="D6:D8"/>
    <mergeCell ref="E6:E8"/>
    <mergeCell ref="F6:F8"/>
    <mergeCell ref="G6:H6"/>
    <mergeCell ref="I6:I8"/>
    <mergeCell ref="W6:W8"/>
    <mergeCell ref="X6:X8"/>
    <mergeCell ref="J7:J8"/>
    <mergeCell ref="J6:L6"/>
    <mergeCell ref="K7:K8"/>
    <mergeCell ref="O7:O8"/>
    <mergeCell ref="T6:T8"/>
    <mergeCell ref="U6:U8"/>
    <mergeCell ref="N6:O6"/>
    <mergeCell ref="P6:P8"/>
    <mergeCell ref="Q6:S6"/>
    <mergeCell ref="Z6:Z8"/>
    <mergeCell ref="AA6:AA8"/>
    <mergeCell ref="N7:N8"/>
    <mergeCell ref="Q7:Q8"/>
    <mergeCell ref="R7:R8"/>
    <mergeCell ref="S7:S8"/>
    <mergeCell ref="Y6:Y8"/>
    <mergeCell ref="V6:V8"/>
  </mergeCells>
  <printOptions/>
  <pageMargins left="0.2" right="0.2" top="0.2" bottom="0.66" header="0.5" footer="0.5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3.8515625" style="2" customWidth="1"/>
    <col min="2" max="2" width="38.00390625" style="2" customWidth="1"/>
    <col min="3" max="3" width="9.57421875" style="2" customWidth="1"/>
    <col min="4" max="4" width="13.7109375" style="2" customWidth="1"/>
    <col min="5" max="5" width="11.28125" style="2" customWidth="1"/>
    <col min="6" max="6" width="9.57421875" style="2" customWidth="1"/>
    <col min="7" max="7" width="18.7109375" style="2" customWidth="1"/>
    <col min="8" max="8" width="15.7109375" style="2" customWidth="1"/>
    <col min="9" max="19" width="9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117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63</v>
      </c>
      <c r="S5" s="23"/>
    </row>
    <row r="6" spans="1:19" ht="0.75" customHeight="1">
      <c r="A6" s="482" t="s">
        <v>2</v>
      </c>
      <c r="B6" s="484" t="s">
        <v>3</v>
      </c>
      <c r="C6" s="487" t="s">
        <v>22</v>
      </c>
      <c r="D6" s="487" t="s">
        <v>23</v>
      </c>
      <c r="E6" s="487" t="s">
        <v>24</v>
      </c>
      <c r="F6" s="479" t="s">
        <v>25</v>
      </c>
      <c r="G6" s="476"/>
      <c r="H6" s="477"/>
      <c r="I6" s="477"/>
      <c r="J6" s="477"/>
      <c r="K6" s="487" t="s">
        <v>26</v>
      </c>
      <c r="L6" s="477"/>
      <c r="M6" s="477"/>
      <c r="N6" s="477"/>
      <c r="O6" s="487" t="s">
        <v>27</v>
      </c>
      <c r="P6" s="487" t="s">
        <v>28</v>
      </c>
      <c r="Q6" s="488" t="s">
        <v>29</v>
      </c>
      <c r="R6" s="478"/>
      <c r="S6" s="515"/>
    </row>
    <row r="7" spans="1:19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517" t="s">
        <v>38</v>
      </c>
    </row>
    <row r="8" spans="1:19" ht="148.5" customHeight="1" thickBot="1">
      <c r="A8" s="456"/>
      <c r="B8" s="460"/>
      <c r="C8" s="481"/>
      <c r="D8" s="481"/>
      <c r="E8" s="481"/>
      <c r="F8" s="480"/>
      <c r="G8" s="489"/>
      <c r="H8" s="481"/>
      <c r="I8" s="481"/>
      <c r="J8" s="481"/>
      <c r="K8" s="481"/>
      <c r="L8" s="481"/>
      <c r="M8" s="481"/>
      <c r="N8" s="481"/>
      <c r="O8" s="481"/>
      <c r="P8" s="481"/>
      <c r="Q8" s="486"/>
      <c r="R8" s="486"/>
      <c r="S8" s="518"/>
    </row>
    <row r="9" spans="1:19" s="29" customFormat="1" ht="15.75" customHeight="1" thickBot="1">
      <c r="A9" s="68">
        <v>1</v>
      </c>
      <c r="B9" s="68">
        <v>2</v>
      </c>
      <c r="C9" s="71">
        <v>3</v>
      </c>
      <c r="D9" s="70">
        <v>4</v>
      </c>
      <c r="E9" s="69">
        <v>5</v>
      </c>
      <c r="F9" s="70">
        <v>6</v>
      </c>
      <c r="G9" s="69">
        <v>7</v>
      </c>
      <c r="H9" s="69">
        <v>8</v>
      </c>
      <c r="I9" s="69">
        <v>9</v>
      </c>
      <c r="J9" s="69">
        <v>10</v>
      </c>
      <c r="K9" s="70">
        <v>11</v>
      </c>
      <c r="L9" s="69">
        <v>12</v>
      </c>
      <c r="M9" s="69">
        <v>13</v>
      </c>
      <c r="N9" s="69">
        <v>14</v>
      </c>
      <c r="O9" s="70">
        <v>15</v>
      </c>
      <c r="P9" s="72">
        <v>16</v>
      </c>
      <c r="Q9" s="70">
        <v>17</v>
      </c>
      <c r="R9" s="69">
        <v>18</v>
      </c>
      <c r="S9" s="81">
        <v>19</v>
      </c>
    </row>
    <row r="10" spans="1:19" ht="37.5" customHeight="1" thickBot="1">
      <c r="A10" s="11" t="s">
        <v>6</v>
      </c>
      <c r="B10" s="46" t="s">
        <v>113</v>
      </c>
      <c r="C10" s="41">
        <v>0.0014208091292148013</v>
      </c>
      <c r="D10" s="30">
        <v>0.23751474144214316</v>
      </c>
      <c r="E10" s="42">
        <v>-1218745</v>
      </c>
      <c r="F10" s="41">
        <v>-3.210264987883258</v>
      </c>
      <c r="G10" s="43">
        <v>3032.3804130228636</v>
      </c>
      <c r="H10" s="43">
        <v>96.80753973609814</v>
      </c>
      <c r="I10" s="41">
        <v>0.28888031713364093</v>
      </c>
      <c r="J10" s="41">
        <v>0.8655889632568544</v>
      </c>
      <c r="K10" s="41">
        <v>0.40623304922348813</v>
      </c>
      <c r="L10" s="41">
        <v>0.29840683682401403</v>
      </c>
      <c r="M10" s="41">
        <v>0.5075543375274104</v>
      </c>
      <c r="N10" s="41">
        <v>15.654310827646905</v>
      </c>
      <c r="O10" s="43">
        <v>0.06463111060674101</v>
      </c>
      <c r="P10" s="43">
        <v>1.993393455177222</v>
      </c>
      <c r="Q10" s="43">
        <v>0.2284517966126956</v>
      </c>
      <c r="R10" s="43">
        <v>0.12733830809445232</v>
      </c>
      <c r="S10" s="315">
        <v>2.461641173487715</v>
      </c>
    </row>
    <row r="11" spans="1:19" ht="30" customHeight="1">
      <c r="A11" s="13" t="s">
        <v>7</v>
      </c>
      <c r="B11" s="46" t="s">
        <v>114</v>
      </c>
      <c r="C11" s="41">
        <v>0.09643299792029913</v>
      </c>
      <c r="D11" s="30">
        <v>1.0036447282734282</v>
      </c>
      <c r="E11" s="42">
        <v>347</v>
      </c>
      <c r="F11" s="41">
        <v>0.0036314924701474575</v>
      </c>
      <c r="G11" s="43">
        <v>3774.5167603319624</v>
      </c>
      <c r="H11" s="43">
        <v>97.4190329740261</v>
      </c>
      <c r="I11" s="41">
        <v>0.8561510575960296</v>
      </c>
      <c r="J11" s="41">
        <v>0.9742840573634662</v>
      </c>
      <c r="K11" s="41">
        <v>5.951736893495569</v>
      </c>
      <c r="L11" s="41">
        <v>0.8788334593962731</v>
      </c>
      <c r="M11" s="41">
        <v>0.2318044026780448</v>
      </c>
      <c r="N11" s="41">
        <v>2.47639704006124</v>
      </c>
      <c r="O11" s="43">
        <v>-4.813102807223104</v>
      </c>
      <c r="P11" s="43">
        <v>-51.41901278670863</v>
      </c>
      <c r="Q11" s="43">
        <v>-5.721754751381616</v>
      </c>
      <c r="R11" s="43">
        <v>-20.763638445245864</v>
      </c>
      <c r="S11" s="315">
        <v>0.16801817988507906</v>
      </c>
    </row>
    <row r="12" spans="1:19" ht="36.75" customHeight="1">
      <c r="A12" s="13" t="s">
        <v>8</v>
      </c>
      <c r="B12" s="33" t="s">
        <v>115</v>
      </c>
      <c r="C12" s="41">
        <v>0.2621428571428571</v>
      </c>
      <c r="D12" s="30">
        <v>0.2621428571428571</v>
      </c>
      <c r="E12" s="42">
        <v>-3099</v>
      </c>
      <c r="F12" s="41">
        <v>-2.8147138964577656</v>
      </c>
      <c r="G12" s="43">
        <v>377.747502270663</v>
      </c>
      <c r="H12" s="43">
        <v>79.06844106463879</v>
      </c>
      <c r="I12" s="41">
        <v>0.02015209125475285</v>
      </c>
      <c r="J12" s="41">
        <v>0.20152091254752852</v>
      </c>
      <c r="K12" s="41">
        <v>0.020566550252231277</v>
      </c>
      <c r="L12" s="41">
        <v>0.02548689588843472</v>
      </c>
      <c r="M12" s="41">
        <v>37.41688104863408</v>
      </c>
      <c r="N12" s="41">
        <v>189.00618811881188</v>
      </c>
      <c r="O12" s="43">
        <v>0</v>
      </c>
      <c r="P12" s="43">
        <v>0</v>
      </c>
      <c r="Q12" s="43">
        <v>0</v>
      </c>
      <c r="R12" s="43">
        <v>0</v>
      </c>
      <c r="S12" s="315">
        <v>48.62264150943396</v>
      </c>
    </row>
    <row r="13" spans="1:19" ht="35.25" customHeight="1">
      <c r="A13" s="13" t="s">
        <v>9</v>
      </c>
      <c r="B13" s="37" t="s">
        <v>116</v>
      </c>
      <c r="C13" s="41">
        <v>0.001627211170017322</v>
      </c>
      <c r="D13" s="30">
        <v>0.16319353314786625</v>
      </c>
      <c r="E13" s="42">
        <v>-15942</v>
      </c>
      <c r="F13" s="41">
        <v>-5.127693792216147</v>
      </c>
      <c r="G13" s="43">
        <v>2087.101962045674</v>
      </c>
      <c r="H13" s="43">
        <v>95.42773945909379</v>
      </c>
      <c r="I13" s="41">
        <v>0.25434945659367325</v>
      </c>
      <c r="J13" s="41">
        <v>0.7198258746709414</v>
      </c>
      <c r="K13" s="41">
        <v>0.3411108043075224</v>
      </c>
      <c r="L13" s="41">
        <v>0.26653618542719765</v>
      </c>
      <c r="M13" s="41">
        <v>1.6191730862267872</v>
      </c>
      <c r="N13" s="41">
        <v>45.105535973460505</v>
      </c>
      <c r="O13" s="43">
        <v>3.5711361691042387</v>
      </c>
      <c r="P13" s="43">
        <v>99.48165042504665</v>
      </c>
      <c r="Q13" s="43">
        <v>13.871061000289101</v>
      </c>
      <c r="R13" s="43">
        <v>2.2055308351413965</v>
      </c>
      <c r="S13" s="315">
        <v>2.9315987279560565</v>
      </c>
    </row>
    <row r="14" spans="1:19" ht="27">
      <c r="A14" s="58" t="s">
        <v>10</v>
      </c>
      <c r="B14" s="33" t="s">
        <v>118</v>
      </c>
      <c r="C14" s="41">
        <v>1.0383777239709444</v>
      </c>
      <c r="D14" s="30">
        <v>1.0383777239709444</v>
      </c>
      <c r="E14" s="42">
        <v>31.700000000000045</v>
      </c>
      <c r="F14" s="41">
        <v>0.0369593097819751</v>
      </c>
      <c r="G14" s="43">
        <v>61.79316777428004</v>
      </c>
      <c r="H14" s="43">
        <v>38.192692945161056</v>
      </c>
      <c r="I14" s="41">
        <v>0.40477048353390505</v>
      </c>
      <c r="J14" s="41">
        <v>0.40477048353390505</v>
      </c>
      <c r="K14" s="41">
        <v>0.6800242130750606</v>
      </c>
      <c r="L14" s="41">
        <v>1.059811320754717</v>
      </c>
      <c r="M14" s="41">
        <v>40.04514204176936</v>
      </c>
      <c r="N14" s="41">
        <v>66.6899978397062</v>
      </c>
      <c r="O14" s="43">
        <v>1.5220305270895491</v>
      </c>
      <c r="P14" s="43">
        <v>2.5347447252826387</v>
      </c>
      <c r="Q14" s="43">
        <v>3.1333452020651595</v>
      </c>
      <c r="R14" s="43">
        <v>0.038007869356587246</v>
      </c>
      <c r="S14" s="315">
        <v>1.470535873241944</v>
      </c>
    </row>
  </sheetData>
  <sheetProtection/>
  <mergeCells count="25">
    <mergeCell ref="A2:S2"/>
    <mergeCell ref="A3:S3"/>
    <mergeCell ref="A4:S4"/>
    <mergeCell ref="R6:S6"/>
    <mergeCell ref="P6:P8"/>
    <mergeCell ref="Q6:Q8"/>
    <mergeCell ref="O6:O8"/>
    <mergeCell ref="R7:R8"/>
    <mergeCell ref="S7:S8"/>
    <mergeCell ref="B6:B8"/>
    <mergeCell ref="L7:L8"/>
    <mergeCell ref="M7:M8"/>
    <mergeCell ref="N7:N8"/>
    <mergeCell ref="G6:J6"/>
    <mergeCell ref="L6:N6"/>
    <mergeCell ref="G7:G8"/>
    <mergeCell ref="H7:H8"/>
    <mergeCell ref="K6:K8"/>
    <mergeCell ref="A6:A8"/>
    <mergeCell ref="I7:I8"/>
    <mergeCell ref="J7:J8"/>
    <mergeCell ref="E6:E8"/>
    <mergeCell ref="F6:F8"/>
    <mergeCell ref="D6:D8"/>
    <mergeCell ref="C6:C8"/>
  </mergeCells>
  <printOptions/>
  <pageMargins left="0.22" right="0.2" top="1" bottom="1" header="0.5" footer="0.5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4">
      <selection activeCell="AB10" sqref="AB10:AJ10"/>
    </sheetView>
  </sheetViews>
  <sheetFormatPr defaultColWidth="9.140625" defaultRowHeight="12.75"/>
  <cols>
    <col min="1" max="1" width="4.421875" style="2" customWidth="1"/>
    <col min="2" max="2" width="24.8515625" style="2" customWidth="1"/>
    <col min="3" max="3" width="7.421875" style="2" customWidth="1"/>
    <col min="4" max="4" width="9.7109375" style="2" customWidth="1"/>
    <col min="5" max="9" width="7.421875" style="2" customWidth="1"/>
    <col min="10" max="10" width="5.421875" style="2" customWidth="1"/>
    <col min="11" max="13" width="7.421875" style="2" customWidth="1"/>
    <col min="14" max="14" width="5.140625" style="2" customWidth="1"/>
    <col min="15" max="15" width="6.421875" style="2" customWidth="1"/>
    <col min="16" max="16" width="10.28125" style="2" customWidth="1"/>
    <col min="17" max="17" width="8.421875" style="2" customWidth="1"/>
    <col min="18" max="18" width="9.28125" style="2" customWidth="1"/>
    <col min="19" max="19" width="5.00390625" style="2" customWidth="1"/>
    <col min="20" max="20" width="10.140625" style="2" customWidth="1"/>
    <col min="21" max="21" width="11.7109375" style="2" customWidth="1"/>
    <col min="22" max="22" width="7.8515625" style="2" customWidth="1"/>
    <col min="23" max="23" width="5.28125" style="2" customWidth="1"/>
    <col min="24" max="24" width="11.421875" style="2" customWidth="1"/>
    <col min="25" max="25" width="8.7109375" style="2" customWidth="1"/>
    <col min="26" max="26" width="11.8515625" style="2" customWidth="1"/>
    <col min="27" max="27" width="10.00390625" style="2" customWidth="1"/>
    <col min="28" max="16384" width="9.14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3" ht="18" thickBot="1">
      <c r="B5" s="4" t="s">
        <v>154</v>
      </c>
      <c r="W5" s="24" t="s">
        <v>40</v>
      </c>
    </row>
    <row r="6" spans="1:27" ht="27.75" customHeight="1">
      <c r="A6" s="418" t="s">
        <v>2</v>
      </c>
      <c r="B6" s="470" t="s">
        <v>3</v>
      </c>
      <c r="C6" s="466" t="s">
        <v>4</v>
      </c>
      <c r="D6" s="466" t="s">
        <v>132</v>
      </c>
      <c r="E6" s="466" t="s">
        <v>133</v>
      </c>
      <c r="F6" s="466" t="s">
        <v>134</v>
      </c>
      <c r="G6" s="470" t="s">
        <v>5</v>
      </c>
      <c r="H6" s="470"/>
      <c r="I6" s="466" t="s">
        <v>135</v>
      </c>
      <c r="J6" s="470" t="s">
        <v>5</v>
      </c>
      <c r="K6" s="470"/>
      <c r="L6" s="470"/>
      <c r="M6" s="466" t="s">
        <v>136</v>
      </c>
      <c r="N6" s="424" t="s">
        <v>5</v>
      </c>
      <c r="O6" s="424"/>
      <c r="P6" s="471" t="s">
        <v>137</v>
      </c>
      <c r="Q6" s="472" t="s">
        <v>5</v>
      </c>
      <c r="R6" s="473"/>
      <c r="S6" s="473"/>
      <c r="T6" s="474" t="s">
        <v>138</v>
      </c>
      <c r="U6" s="462" t="s">
        <v>139</v>
      </c>
      <c r="V6" s="462" t="s">
        <v>140</v>
      </c>
      <c r="W6" s="462" t="s">
        <v>141</v>
      </c>
      <c r="X6" s="462" t="s">
        <v>83</v>
      </c>
      <c r="Y6" s="462" t="s">
        <v>84</v>
      </c>
      <c r="Z6" s="462" t="s">
        <v>85</v>
      </c>
      <c r="AA6" s="464" t="s">
        <v>86</v>
      </c>
    </row>
    <row r="7" spans="1:27" ht="239.25" customHeight="1">
      <c r="A7" s="418"/>
      <c r="B7" s="470"/>
      <c r="C7" s="466"/>
      <c r="D7" s="466"/>
      <c r="E7" s="466"/>
      <c r="F7" s="466"/>
      <c r="G7" s="466" t="s">
        <v>142</v>
      </c>
      <c r="H7" s="466" t="s">
        <v>143</v>
      </c>
      <c r="I7" s="466"/>
      <c r="J7" s="466" t="s">
        <v>144</v>
      </c>
      <c r="K7" s="466" t="s">
        <v>145</v>
      </c>
      <c r="L7" s="466" t="s">
        <v>146</v>
      </c>
      <c r="M7" s="466"/>
      <c r="N7" s="466" t="s">
        <v>147</v>
      </c>
      <c r="O7" s="466" t="s">
        <v>148</v>
      </c>
      <c r="P7" s="471"/>
      <c r="Q7" s="467" t="s">
        <v>149</v>
      </c>
      <c r="R7" s="418" t="s">
        <v>150</v>
      </c>
      <c r="S7" s="418" t="s">
        <v>151</v>
      </c>
      <c r="T7" s="466"/>
      <c r="U7" s="418"/>
      <c r="V7" s="418"/>
      <c r="W7" s="418"/>
      <c r="X7" s="418"/>
      <c r="Y7" s="418"/>
      <c r="Z7" s="418"/>
      <c r="AA7" s="465"/>
    </row>
    <row r="8" spans="1:27" ht="15" customHeight="1" thickBot="1">
      <c r="A8" s="418"/>
      <c r="B8" s="470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71"/>
      <c r="Q8" s="468"/>
      <c r="R8" s="469"/>
      <c r="S8" s="469"/>
      <c r="T8" s="475"/>
      <c r="U8" s="469"/>
      <c r="V8" s="469"/>
      <c r="W8" s="469"/>
      <c r="X8" s="463"/>
      <c r="Y8" s="463"/>
      <c r="Z8" s="463"/>
      <c r="AA8" s="420"/>
    </row>
    <row r="9" spans="1:27" s="29" customFormat="1" ht="15.75" customHeight="1" thickBot="1" thickTop="1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20">
        <v>15</v>
      </c>
      <c r="P9" s="20">
        <v>16</v>
      </c>
      <c r="Q9" s="206">
        <v>17</v>
      </c>
      <c r="R9" s="207">
        <v>18</v>
      </c>
      <c r="S9" s="206">
        <v>19</v>
      </c>
      <c r="T9" s="207">
        <v>20</v>
      </c>
      <c r="U9" s="206">
        <v>21</v>
      </c>
      <c r="V9" s="207">
        <v>22</v>
      </c>
      <c r="W9" s="206">
        <v>23</v>
      </c>
      <c r="X9" s="84">
        <v>24</v>
      </c>
      <c r="Y9" s="86">
        <v>25</v>
      </c>
      <c r="Z9" s="208">
        <v>26</v>
      </c>
      <c r="AA9" s="209">
        <v>27</v>
      </c>
    </row>
    <row r="10" spans="1:31" s="29" customFormat="1" ht="34.5" customHeight="1">
      <c r="A10" s="58" t="s">
        <v>6</v>
      </c>
      <c r="B10" s="210" t="s">
        <v>120</v>
      </c>
      <c r="C10" s="21">
        <v>100</v>
      </c>
      <c r="D10" s="21">
        <v>3207.7</v>
      </c>
      <c r="E10" s="21">
        <v>3000.3</v>
      </c>
      <c r="F10" s="21">
        <v>50393</v>
      </c>
      <c r="G10" s="21">
        <v>2982.8</v>
      </c>
      <c r="H10" s="21">
        <v>9320.3</v>
      </c>
      <c r="I10" s="21">
        <v>24993.4</v>
      </c>
      <c r="J10" s="21">
        <v>100</v>
      </c>
      <c r="K10" s="21">
        <v>23893.3</v>
      </c>
      <c r="L10" s="21">
        <v>1000</v>
      </c>
      <c r="M10" s="21">
        <v>254.8</v>
      </c>
      <c r="N10" s="21"/>
      <c r="O10" s="21">
        <v>254.8</v>
      </c>
      <c r="P10" s="21">
        <v>28352.5</v>
      </c>
      <c r="Q10" s="21">
        <v>13542.5</v>
      </c>
      <c r="R10" s="21">
        <v>1820.7</v>
      </c>
      <c r="S10" s="21"/>
      <c r="T10" s="21">
        <v>53600.7</v>
      </c>
      <c r="U10" s="21">
        <v>359565.3</v>
      </c>
      <c r="V10" s="21">
        <v>3360</v>
      </c>
      <c r="W10" s="21">
        <v>46</v>
      </c>
      <c r="X10" s="211">
        <v>359565.3</v>
      </c>
      <c r="Y10" s="111">
        <v>359565.3</v>
      </c>
      <c r="Z10" s="111">
        <v>356205.3</v>
      </c>
      <c r="AA10" s="111">
        <v>356205.3</v>
      </c>
      <c r="AB10" s="2"/>
      <c r="AC10" s="2"/>
      <c r="AD10" s="2"/>
      <c r="AE10" s="2"/>
    </row>
    <row r="11" spans="1:27" ht="25.5" customHeight="1" thickBot="1">
      <c r="A11" s="119"/>
      <c r="B11" s="120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212"/>
      <c r="W11" s="63"/>
      <c r="X11" s="213"/>
      <c r="Y11" s="63"/>
      <c r="Z11" s="214"/>
      <c r="AA11" s="214"/>
    </row>
    <row r="12" spans="1:27" ht="18" customHeight="1" thickBot="1">
      <c r="A12" s="121"/>
      <c r="B12" s="122" t="s">
        <v>43</v>
      </c>
      <c r="C12" s="123"/>
      <c r="D12" s="215">
        <f>SUM(D10)</f>
        <v>3207.7</v>
      </c>
      <c r="E12" s="215">
        <f aca="true" t="shared" si="0" ref="E12:V12">SUM(E10)</f>
        <v>3000.3</v>
      </c>
      <c r="F12" s="215">
        <f t="shared" si="0"/>
        <v>50393</v>
      </c>
      <c r="G12" s="215">
        <f t="shared" si="0"/>
        <v>2982.8</v>
      </c>
      <c r="H12" s="215">
        <f t="shared" si="0"/>
        <v>9320.3</v>
      </c>
      <c r="I12" s="215">
        <f t="shared" si="0"/>
        <v>24993.4</v>
      </c>
      <c r="J12" s="215">
        <f t="shared" si="0"/>
        <v>100</v>
      </c>
      <c r="K12" s="215">
        <f t="shared" si="0"/>
        <v>23893.3</v>
      </c>
      <c r="L12" s="215">
        <f t="shared" si="0"/>
        <v>1000</v>
      </c>
      <c r="M12" s="215">
        <f t="shared" si="0"/>
        <v>254.8</v>
      </c>
      <c r="N12" s="215">
        <f t="shared" si="0"/>
        <v>0</v>
      </c>
      <c r="O12" s="215">
        <f t="shared" si="0"/>
        <v>254.8</v>
      </c>
      <c r="P12" s="215">
        <f t="shared" si="0"/>
        <v>28352.5</v>
      </c>
      <c r="Q12" s="215">
        <f t="shared" si="0"/>
        <v>13542.5</v>
      </c>
      <c r="R12" s="215">
        <f t="shared" si="0"/>
        <v>1820.7</v>
      </c>
      <c r="S12" s="215">
        <f t="shared" si="0"/>
        <v>0</v>
      </c>
      <c r="T12" s="215">
        <f t="shared" si="0"/>
        <v>53600.7</v>
      </c>
      <c r="U12" s="215">
        <f t="shared" si="0"/>
        <v>359565.3</v>
      </c>
      <c r="V12" s="216">
        <f t="shared" si="0"/>
        <v>3360</v>
      </c>
      <c r="W12" s="217">
        <f>SUM(W10)</f>
        <v>46</v>
      </c>
      <c r="X12" s="218">
        <f>SUM(X10)</f>
        <v>359565.3</v>
      </c>
      <c r="Y12" s="215">
        <f>SUM(Y10)</f>
        <v>359565.3</v>
      </c>
      <c r="Z12" s="215">
        <f>SUM(Z10:Z11)</f>
        <v>356205.3</v>
      </c>
      <c r="AA12" s="215">
        <f>SUM(AA10:AA11)</f>
        <v>356205.3</v>
      </c>
    </row>
  </sheetData>
  <sheetProtection/>
  <mergeCells count="35">
    <mergeCell ref="Q1:V1"/>
    <mergeCell ref="A2:V2"/>
    <mergeCell ref="A3:V3"/>
    <mergeCell ref="A4:V4"/>
    <mergeCell ref="W6:W8"/>
    <mergeCell ref="U6:U8"/>
    <mergeCell ref="J7:J8"/>
    <mergeCell ref="T6:T8"/>
    <mergeCell ref="C6:C8"/>
    <mergeCell ref="F6:F8"/>
    <mergeCell ref="H7:H8"/>
    <mergeCell ref="G7:G8"/>
    <mergeCell ref="G6:H6"/>
    <mergeCell ref="L7:L8"/>
    <mergeCell ref="K7:K8"/>
    <mergeCell ref="Q6:S6"/>
    <mergeCell ref="A6:A8"/>
    <mergeCell ref="B6:B8"/>
    <mergeCell ref="N6:O6"/>
    <mergeCell ref="P6:P8"/>
    <mergeCell ref="D6:D8"/>
    <mergeCell ref="J6:L6"/>
    <mergeCell ref="E6:E8"/>
    <mergeCell ref="O7:O8"/>
    <mergeCell ref="M6:M8"/>
    <mergeCell ref="I6:I8"/>
    <mergeCell ref="Z6:Z8"/>
    <mergeCell ref="AA6:AA8"/>
    <mergeCell ref="N7:N8"/>
    <mergeCell ref="Q7:Q8"/>
    <mergeCell ref="R7:R8"/>
    <mergeCell ref="S7:S8"/>
    <mergeCell ref="Y6:Y8"/>
    <mergeCell ref="X6:X8"/>
    <mergeCell ref="V6:V8"/>
  </mergeCells>
  <hyperlinks>
    <hyperlink ref="L9" r:id="rId1" display="!@"/>
  </hyperlinks>
  <printOptions/>
  <pageMargins left="0.2" right="0.26" top="0.2" bottom="0.37" header="0.2" footer="0.28"/>
  <pageSetup horizontalDpi="600" verticalDpi="600" orientation="landscape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3.8515625" style="2" customWidth="1"/>
    <col min="2" max="2" width="32.8515625" style="2" customWidth="1"/>
    <col min="3" max="3" width="12.7109375" style="2" customWidth="1"/>
    <col min="4" max="15" width="9.00390625" style="2" customWidth="1"/>
    <col min="16" max="19" width="9.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39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s="3" customFormat="1" ht="15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</row>
    <row r="5" spans="1:19" ht="30.75" customHeight="1" thickBot="1">
      <c r="A5" s="22" t="s">
        <v>131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 t="s">
        <v>40</v>
      </c>
      <c r="S5" s="23"/>
    </row>
    <row r="6" spans="1:19" ht="37.5" customHeight="1">
      <c r="A6" s="482" t="s">
        <v>2</v>
      </c>
      <c r="B6" s="484" t="s">
        <v>3</v>
      </c>
      <c r="C6" s="487" t="s">
        <v>22</v>
      </c>
      <c r="D6" s="487" t="s">
        <v>23</v>
      </c>
      <c r="E6" s="487" t="s">
        <v>24</v>
      </c>
      <c r="F6" s="479" t="s">
        <v>25</v>
      </c>
      <c r="G6" s="476"/>
      <c r="H6" s="477"/>
      <c r="I6" s="477"/>
      <c r="J6" s="477"/>
      <c r="K6" s="487" t="s">
        <v>26</v>
      </c>
      <c r="L6" s="477"/>
      <c r="M6" s="477"/>
      <c r="N6" s="477"/>
      <c r="O6" s="487" t="s">
        <v>27</v>
      </c>
      <c r="P6" s="487" t="s">
        <v>28</v>
      </c>
      <c r="Q6" s="488" t="s">
        <v>29</v>
      </c>
      <c r="R6" s="478"/>
      <c r="S6" s="478"/>
    </row>
    <row r="7" spans="1:19" ht="239.25" customHeight="1">
      <c r="A7" s="456"/>
      <c r="B7" s="460"/>
      <c r="C7" s="445"/>
      <c r="D7" s="445"/>
      <c r="E7" s="445"/>
      <c r="F7" s="458"/>
      <c r="G7" s="449" t="s">
        <v>30</v>
      </c>
      <c r="H7" s="445" t="s">
        <v>31</v>
      </c>
      <c r="I7" s="445" t="s">
        <v>32</v>
      </c>
      <c r="J7" s="445" t="s">
        <v>33</v>
      </c>
      <c r="K7" s="445"/>
      <c r="L7" s="445" t="s">
        <v>34</v>
      </c>
      <c r="M7" s="445" t="s">
        <v>35</v>
      </c>
      <c r="N7" s="445" t="s">
        <v>36</v>
      </c>
      <c r="O7" s="445"/>
      <c r="P7" s="445"/>
      <c r="Q7" s="452"/>
      <c r="R7" s="452" t="s">
        <v>37</v>
      </c>
      <c r="S7" s="452" t="s">
        <v>38</v>
      </c>
    </row>
    <row r="8" spans="1:19" ht="148.5" customHeight="1" thickBot="1">
      <c r="A8" s="483"/>
      <c r="B8" s="485"/>
      <c r="C8" s="481"/>
      <c r="D8" s="481"/>
      <c r="E8" s="481"/>
      <c r="F8" s="480"/>
      <c r="G8" s="489"/>
      <c r="H8" s="481"/>
      <c r="I8" s="481"/>
      <c r="J8" s="481"/>
      <c r="K8" s="481"/>
      <c r="L8" s="481"/>
      <c r="M8" s="481"/>
      <c r="N8" s="481"/>
      <c r="O8" s="481"/>
      <c r="P8" s="481"/>
      <c r="Q8" s="486"/>
      <c r="R8" s="486"/>
      <c r="S8" s="486"/>
    </row>
    <row r="9" spans="1:19" s="29" customFormat="1" ht="15.75" customHeight="1" thickBot="1" thickTop="1">
      <c r="A9" s="5">
        <v>1</v>
      </c>
      <c r="B9" s="6">
        <v>2</v>
      </c>
      <c r="C9" s="7">
        <v>3</v>
      </c>
      <c r="D9" s="8">
        <v>4</v>
      </c>
      <c r="E9" s="9">
        <v>5</v>
      </c>
      <c r="F9" s="8">
        <v>6</v>
      </c>
      <c r="G9" s="9">
        <v>7</v>
      </c>
      <c r="H9" s="9">
        <v>8</v>
      </c>
      <c r="I9" s="9">
        <v>9</v>
      </c>
      <c r="J9" s="9">
        <v>10</v>
      </c>
      <c r="K9" s="8">
        <v>11</v>
      </c>
      <c r="L9" s="9">
        <v>12</v>
      </c>
      <c r="M9" s="9">
        <v>13</v>
      </c>
      <c r="N9" s="9">
        <v>14</v>
      </c>
      <c r="O9" s="8">
        <v>15</v>
      </c>
      <c r="P9" s="79">
        <v>16</v>
      </c>
      <c r="Q9" s="8">
        <v>17</v>
      </c>
      <c r="R9" s="9">
        <v>18</v>
      </c>
      <c r="S9" s="9">
        <v>19</v>
      </c>
    </row>
    <row r="10" spans="1:19" ht="32.25" customHeight="1">
      <c r="A10" s="11" t="s">
        <v>6</v>
      </c>
      <c r="B10" s="15" t="s">
        <v>120</v>
      </c>
      <c r="C10" s="219">
        <v>0.328729388942774</v>
      </c>
      <c r="D10" s="219">
        <v>1.7773741292654968</v>
      </c>
      <c r="E10" s="220">
        <v>22040.5</v>
      </c>
      <c r="F10" s="219">
        <v>0.43737225408290836</v>
      </c>
      <c r="G10" s="221">
        <v>6.365368205901613</v>
      </c>
      <c r="H10" s="221">
        <v>5.984436770415312</v>
      </c>
      <c r="I10" s="219">
        <v>0.46628868652834765</v>
      </c>
      <c r="J10" s="219">
        <v>0.47104235579012965</v>
      </c>
      <c r="K10" s="219">
        <v>0.8736721046725836</v>
      </c>
      <c r="L10" s="219">
        <v>7.791688748947845</v>
      </c>
      <c r="M10" s="219">
        <v>4.371364797391517</v>
      </c>
      <c r="N10" s="219">
        <v>4.606604632928614</v>
      </c>
      <c r="O10" s="221">
        <v>4.084872961666628</v>
      </c>
      <c r="P10" s="221">
        <v>4.304695577309642</v>
      </c>
      <c r="Q10" s="221">
        <v>13.443549096961597</v>
      </c>
      <c r="R10" s="221">
        <v>0.9344616958310493</v>
      </c>
      <c r="S10" s="219">
        <v>1.1445941728616353</v>
      </c>
    </row>
    <row r="11" spans="1:19" ht="20.25" customHeight="1" thickBot="1">
      <c r="A11" s="25"/>
      <c r="B11" s="26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</sheetData>
  <sheetProtection/>
  <mergeCells count="25">
    <mergeCell ref="E6:E8"/>
    <mergeCell ref="C6:C8"/>
    <mergeCell ref="D6:D8"/>
    <mergeCell ref="G7:G8"/>
    <mergeCell ref="H7:H8"/>
    <mergeCell ref="I7:I8"/>
    <mergeCell ref="R7:R8"/>
    <mergeCell ref="S7:S8"/>
    <mergeCell ref="P6:P8"/>
    <mergeCell ref="K6:K8"/>
    <mergeCell ref="O6:O8"/>
    <mergeCell ref="L7:L8"/>
    <mergeCell ref="M7:M8"/>
    <mergeCell ref="Q6:Q8"/>
    <mergeCell ref="N7:N8"/>
    <mergeCell ref="A2:S2"/>
    <mergeCell ref="A3:S3"/>
    <mergeCell ref="A4:S4"/>
    <mergeCell ref="G6:J6"/>
    <mergeCell ref="L6:N6"/>
    <mergeCell ref="R6:S6"/>
    <mergeCell ref="F6:F8"/>
    <mergeCell ref="J7:J8"/>
    <mergeCell ref="A6:A8"/>
    <mergeCell ref="B6:B8"/>
  </mergeCells>
  <printOptions/>
  <pageMargins left="0.2" right="0.2" top="0.54" bottom="0.43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0">
      <selection activeCell="AB10" sqref="AB10:AK10"/>
    </sheetView>
  </sheetViews>
  <sheetFormatPr defaultColWidth="9.140625" defaultRowHeight="12.75"/>
  <cols>
    <col min="1" max="1" width="4.421875" style="2" customWidth="1"/>
    <col min="2" max="2" width="15.421875" style="2" customWidth="1"/>
    <col min="3" max="3" width="7.57421875" style="2" customWidth="1"/>
    <col min="4" max="4" width="8.7109375" style="2" customWidth="1"/>
    <col min="5" max="6" width="9.57421875" style="2" customWidth="1"/>
    <col min="7" max="7" width="9.421875" style="2" customWidth="1"/>
    <col min="8" max="8" width="8.28125" style="2" customWidth="1"/>
    <col min="9" max="9" width="10.28125" style="2" customWidth="1"/>
    <col min="10" max="10" width="9.421875" style="2" customWidth="1"/>
    <col min="11" max="11" width="9.8515625" style="2" customWidth="1"/>
    <col min="12" max="12" width="7.421875" style="2" customWidth="1"/>
    <col min="13" max="13" width="5.421875" style="2" customWidth="1"/>
    <col min="14" max="14" width="4.57421875" style="2" customWidth="1"/>
    <col min="15" max="15" width="4.00390625" style="2" customWidth="1"/>
    <col min="16" max="16" width="9.00390625" style="2" customWidth="1"/>
    <col min="17" max="17" width="5.8515625" style="2" customWidth="1"/>
    <col min="18" max="18" width="9.28125" style="2" customWidth="1"/>
    <col min="19" max="19" width="9.140625" style="2" customWidth="1"/>
    <col min="20" max="20" width="10.140625" style="2" customWidth="1"/>
    <col min="21" max="22" width="9.00390625" style="2" customWidth="1"/>
    <col min="23" max="23" width="8.00390625" style="2" customWidth="1"/>
    <col min="24" max="24" width="9.421875" style="2" customWidth="1"/>
    <col min="25" max="25" width="10.00390625" style="2" customWidth="1"/>
    <col min="26" max="26" width="10.140625" style="2" customWidth="1"/>
    <col min="27" max="27" width="9.8515625" style="2" customWidth="1"/>
    <col min="28" max="29" width="13.57421875" style="2" bestFit="1" customWidth="1"/>
    <col min="30" max="30" width="12.140625" style="2" bestFit="1" customWidth="1"/>
    <col min="31" max="31" width="12.8515625" style="2" bestFit="1" customWidth="1"/>
    <col min="32" max="32" width="10.421875" style="2" bestFit="1" customWidth="1"/>
    <col min="33" max="33" width="12.57421875" style="2" bestFit="1" customWidth="1"/>
    <col min="34" max="16384" width="9.140625" style="2" customWidth="1"/>
  </cols>
  <sheetData>
    <row r="1" spans="17:25" ht="40.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4" ht="18" thickBot="1">
      <c r="B5" s="4" t="s">
        <v>155</v>
      </c>
      <c r="X5" s="2" t="s">
        <v>121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 thickBot="1">
      <c r="A8" s="432"/>
      <c r="B8" s="435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17"/>
      <c r="O8" s="417"/>
      <c r="P8" s="415"/>
      <c r="Q8" s="418"/>
      <c r="R8" s="419"/>
      <c r="S8" s="421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Top="1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19">
        <v>15</v>
      </c>
      <c r="P9" s="19">
        <v>16</v>
      </c>
      <c r="Q9" s="182">
        <v>17</v>
      </c>
      <c r="R9" s="20">
        <v>18</v>
      </c>
      <c r="S9" s="183">
        <v>19</v>
      </c>
      <c r="T9" s="17">
        <v>20</v>
      </c>
      <c r="U9" s="19">
        <v>21</v>
      </c>
      <c r="V9" s="17">
        <v>22</v>
      </c>
      <c r="W9" s="19">
        <v>23</v>
      </c>
      <c r="X9" s="17">
        <v>24</v>
      </c>
      <c r="Y9" s="19">
        <v>25</v>
      </c>
      <c r="Z9" s="17">
        <v>26</v>
      </c>
      <c r="AA9" s="19">
        <v>27</v>
      </c>
    </row>
    <row r="10" spans="1:27" s="227" customFormat="1" ht="84.75" customHeight="1" thickBot="1">
      <c r="A10" s="222" t="s">
        <v>6</v>
      </c>
      <c r="B10" s="223" t="s">
        <v>94</v>
      </c>
      <c r="C10" s="224">
        <v>100</v>
      </c>
      <c r="D10" s="225">
        <v>11981</v>
      </c>
      <c r="E10" s="225">
        <v>11869</v>
      </c>
      <c r="F10" s="225">
        <v>14697</v>
      </c>
      <c r="G10" s="225">
        <v>5010</v>
      </c>
      <c r="H10" s="225">
        <v>2977</v>
      </c>
      <c r="I10" s="224">
        <v>18316</v>
      </c>
      <c r="J10" s="225">
        <v>4500</v>
      </c>
      <c r="K10" s="225">
        <v>13001</v>
      </c>
      <c r="L10" s="225">
        <v>815</v>
      </c>
      <c r="M10" s="225">
        <v>0</v>
      </c>
      <c r="N10" s="225"/>
      <c r="O10" s="225"/>
      <c r="P10" s="225">
        <v>8362</v>
      </c>
      <c r="Q10" s="225">
        <v>22</v>
      </c>
      <c r="R10" s="225">
        <v>5014</v>
      </c>
      <c r="S10" s="225">
        <v>2967.8</v>
      </c>
      <c r="T10" s="226">
        <v>26678</v>
      </c>
      <c r="U10" s="224">
        <v>58131</v>
      </c>
      <c r="V10" s="224">
        <v>-4594</v>
      </c>
      <c r="W10" s="224">
        <v>44</v>
      </c>
      <c r="X10" s="224">
        <v>58244</v>
      </c>
      <c r="Y10" s="224">
        <v>58131</v>
      </c>
      <c r="Z10" s="224">
        <v>62285</v>
      </c>
      <c r="AA10" s="224">
        <v>57977</v>
      </c>
    </row>
    <row r="11" spans="1:27" ht="18" thickBot="1">
      <c r="A11" s="139"/>
      <c r="B11" s="228" t="s">
        <v>43</v>
      </c>
      <c r="C11" s="51"/>
      <c r="D11" s="229">
        <f aca="true" t="shared" si="0" ref="D11:Y11">SUM(D10:D10)</f>
        <v>11981</v>
      </c>
      <c r="E11" s="229">
        <f t="shared" si="0"/>
        <v>11869</v>
      </c>
      <c r="F11" s="229">
        <f t="shared" si="0"/>
        <v>14697</v>
      </c>
      <c r="G11" s="229">
        <f t="shared" si="0"/>
        <v>5010</v>
      </c>
      <c r="H11" s="229">
        <f t="shared" si="0"/>
        <v>2977</v>
      </c>
      <c r="I11" s="229">
        <f t="shared" si="0"/>
        <v>18316</v>
      </c>
      <c r="J11" s="229">
        <f t="shared" si="0"/>
        <v>4500</v>
      </c>
      <c r="K11" s="229">
        <f t="shared" si="0"/>
        <v>13001</v>
      </c>
      <c r="L11" s="229">
        <f t="shared" si="0"/>
        <v>815</v>
      </c>
      <c r="M11" s="229">
        <f t="shared" si="0"/>
        <v>0</v>
      </c>
      <c r="N11" s="229">
        <f t="shared" si="0"/>
        <v>0</v>
      </c>
      <c r="O11" s="230">
        <f t="shared" si="0"/>
        <v>0</v>
      </c>
      <c r="P11" s="229">
        <f t="shared" si="0"/>
        <v>8362</v>
      </c>
      <c r="Q11" s="229">
        <f t="shared" si="0"/>
        <v>22</v>
      </c>
      <c r="R11" s="229">
        <f t="shared" si="0"/>
        <v>5014</v>
      </c>
      <c r="S11" s="229">
        <f t="shared" si="0"/>
        <v>2967.8</v>
      </c>
      <c r="T11" s="229">
        <f t="shared" si="0"/>
        <v>26678</v>
      </c>
      <c r="U11" s="229">
        <f t="shared" si="0"/>
        <v>58131</v>
      </c>
      <c r="V11" s="229">
        <f t="shared" si="0"/>
        <v>-4594</v>
      </c>
      <c r="W11" s="229">
        <f t="shared" si="0"/>
        <v>44</v>
      </c>
      <c r="X11" s="229">
        <f t="shared" si="0"/>
        <v>58244</v>
      </c>
      <c r="Y11" s="229">
        <f t="shared" si="0"/>
        <v>58131</v>
      </c>
      <c r="Z11" s="229">
        <f>SUM(Z10)</f>
        <v>62285</v>
      </c>
      <c r="AA11" s="229">
        <f>SUM(AA10)</f>
        <v>57977</v>
      </c>
    </row>
    <row r="15" ht="17.25">
      <c r="V15" s="2">
        <v>98</v>
      </c>
    </row>
  </sheetData>
  <sheetProtection/>
  <mergeCells count="35">
    <mergeCell ref="Q6:S6"/>
    <mergeCell ref="Y6:Y8"/>
    <mergeCell ref="G7:G8"/>
    <mergeCell ref="H7:H8"/>
    <mergeCell ref="J7:J8"/>
    <mergeCell ref="K7:K8"/>
    <mergeCell ref="L7:L8"/>
    <mergeCell ref="O7:O8"/>
    <mergeCell ref="T6:T8"/>
    <mergeCell ref="Q1:V1"/>
    <mergeCell ref="A2:V2"/>
    <mergeCell ref="A3:V3"/>
    <mergeCell ref="A4:V4"/>
    <mergeCell ref="G6:H6"/>
    <mergeCell ref="I6:I8"/>
    <mergeCell ref="J6:L6"/>
    <mergeCell ref="M6:M8"/>
    <mergeCell ref="U6:U8"/>
    <mergeCell ref="V6:V8"/>
    <mergeCell ref="E6:E8"/>
    <mergeCell ref="F6:F8"/>
    <mergeCell ref="A6:A8"/>
    <mergeCell ref="B6:B8"/>
    <mergeCell ref="C6:C8"/>
    <mergeCell ref="D6:D8"/>
    <mergeCell ref="Z6:Z8"/>
    <mergeCell ref="AA6:AA8"/>
    <mergeCell ref="N7:N8"/>
    <mergeCell ref="Q7:Q8"/>
    <mergeCell ref="R7:R8"/>
    <mergeCell ref="S7:S8"/>
    <mergeCell ref="W6:W8"/>
    <mergeCell ref="X6:X8"/>
    <mergeCell ref="N6:O6"/>
    <mergeCell ref="P6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7">
      <selection activeCell="M10" sqref="M10"/>
    </sheetView>
  </sheetViews>
  <sheetFormatPr defaultColWidth="9.140625" defaultRowHeight="12.75"/>
  <cols>
    <col min="1" max="1" width="3.8515625" style="2" customWidth="1"/>
    <col min="2" max="2" width="33.28125" style="2" customWidth="1"/>
    <col min="3" max="3" width="12.00390625" style="2" customWidth="1"/>
    <col min="4" max="4" width="11.140625" style="2" customWidth="1"/>
    <col min="5" max="5" width="10.57421875" style="2" customWidth="1"/>
    <col min="6" max="6" width="9.140625" style="2" customWidth="1"/>
    <col min="7" max="7" width="9.421875" style="2" customWidth="1"/>
    <col min="8" max="8" width="10.28125" style="2" customWidth="1"/>
    <col min="9" max="9" width="9.28125" style="2" customWidth="1"/>
    <col min="10" max="10" width="9.421875" style="2" customWidth="1"/>
    <col min="11" max="11" width="9.57421875" style="2" customWidth="1"/>
    <col min="12" max="13" width="8.7109375" style="2" customWidth="1"/>
    <col min="14" max="15" width="9.7109375" style="2" customWidth="1"/>
    <col min="16" max="16" width="10.8515625" style="2" customWidth="1"/>
    <col min="17" max="17" width="11.140625" style="2" customWidth="1"/>
    <col min="18" max="18" width="9.57421875" style="2" customWidth="1"/>
    <col min="19" max="19" width="10.71093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39" customHeight="1">
      <c r="A3" s="429" t="s">
        <v>122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7" s="23" customFormat="1" ht="30.75" customHeight="1">
      <c r="A4" s="22" t="s">
        <v>154</v>
      </c>
      <c r="Q4" s="24" t="s">
        <v>121</v>
      </c>
    </row>
    <row r="5" spans="1:19" ht="37.5" customHeight="1" hidden="1">
      <c r="A5" s="490" t="s">
        <v>2</v>
      </c>
      <c r="B5" s="455" t="s">
        <v>3</v>
      </c>
      <c r="C5" s="445" t="s">
        <v>22</v>
      </c>
      <c r="D5" s="445" t="s">
        <v>23</v>
      </c>
      <c r="E5" s="445" t="s">
        <v>24</v>
      </c>
      <c r="F5" s="445" t="s">
        <v>25</v>
      </c>
      <c r="G5" s="455"/>
      <c r="H5" s="455"/>
      <c r="I5" s="455"/>
      <c r="J5" s="455"/>
      <c r="K5" s="445" t="s">
        <v>26</v>
      </c>
      <c r="L5" s="455"/>
      <c r="M5" s="455"/>
      <c r="N5" s="455"/>
      <c r="O5" s="445" t="s">
        <v>27</v>
      </c>
      <c r="P5" s="445" t="s">
        <v>28</v>
      </c>
      <c r="Q5" s="452" t="s">
        <v>29</v>
      </c>
      <c r="R5" s="451"/>
      <c r="S5" s="451"/>
    </row>
    <row r="6" spans="1:19" ht="239.25" customHeight="1">
      <c r="A6" s="490"/>
      <c r="B6" s="455"/>
      <c r="C6" s="445"/>
      <c r="D6" s="445"/>
      <c r="E6" s="445"/>
      <c r="F6" s="445"/>
      <c r="G6" s="445" t="s">
        <v>30</v>
      </c>
      <c r="H6" s="445" t="s">
        <v>31</v>
      </c>
      <c r="I6" s="445" t="s">
        <v>32</v>
      </c>
      <c r="J6" s="445" t="s">
        <v>33</v>
      </c>
      <c r="K6" s="445"/>
      <c r="L6" s="445" t="s">
        <v>34</v>
      </c>
      <c r="M6" s="445" t="s">
        <v>35</v>
      </c>
      <c r="N6" s="445" t="s">
        <v>36</v>
      </c>
      <c r="O6" s="445"/>
      <c r="P6" s="445"/>
      <c r="Q6" s="452"/>
      <c r="R6" s="452" t="s">
        <v>37</v>
      </c>
      <c r="S6" s="452" t="s">
        <v>38</v>
      </c>
    </row>
    <row r="7" spans="1:19" ht="148.5" customHeight="1">
      <c r="A7" s="490"/>
      <c r="B7" s="45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52"/>
      <c r="R7" s="452"/>
      <c r="S7" s="452"/>
    </row>
    <row r="8" spans="1:19" s="29" customFormat="1" ht="15.75" customHeight="1">
      <c r="A8" s="178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8">
        <v>10</v>
      </c>
      <c r="K8" s="178">
        <v>11</v>
      </c>
      <c r="L8" s="178">
        <v>12</v>
      </c>
      <c r="M8" s="178">
        <v>13</v>
      </c>
      <c r="N8" s="178">
        <v>14</v>
      </c>
      <c r="O8" s="178">
        <v>15</v>
      </c>
      <c r="P8" s="178">
        <v>16</v>
      </c>
      <c r="Q8" s="178">
        <v>17</v>
      </c>
      <c r="R8" s="178">
        <v>18</v>
      </c>
      <c r="S8" s="178">
        <v>19</v>
      </c>
    </row>
    <row r="9" spans="1:19" s="29" customFormat="1" ht="15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s="23" customFormat="1" ht="42.75" customHeight="1">
      <c r="A10" s="101" t="s">
        <v>6</v>
      </c>
      <c r="B10" s="98" t="s">
        <v>94</v>
      </c>
      <c r="C10" s="30">
        <v>0.35601530734274095</v>
      </c>
      <c r="D10" s="30">
        <v>1.7575938770629036</v>
      </c>
      <c r="E10" s="231">
        <v>6335</v>
      </c>
      <c r="F10" s="30">
        <v>0.4310403483704157</v>
      </c>
      <c r="G10" s="31">
        <v>81.52003810301423</v>
      </c>
      <c r="H10" s="31">
        <v>44.909663393057954</v>
      </c>
      <c r="I10" s="30">
        <v>0.6865582127595772</v>
      </c>
      <c r="J10" s="30">
        <v>0.6865582127595772</v>
      </c>
      <c r="K10" s="30">
        <v>2.1903850753408274</v>
      </c>
      <c r="L10" s="30">
        <v>1.5287538602787747</v>
      </c>
      <c r="M10" s="30">
        <v>2.0493918561607614</v>
      </c>
      <c r="N10" s="30">
        <v>4.16053535642714</v>
      </c>
      <c r="O10" s="31">
        <v>-16.196016217169046</v>
      </c>
      <c r="P10" s="31">
        <v>-32.88004580589751</v>
      </c>
      <c r="Q10" s="31">
        <v>-25.081895610395282</v>
      </c>
      <c r="R10" s="31">
        <v>-7.9028401369321015</v>
      </c>
      <c r="S10" s="30">
        <v>0.45654072941690327</v>
      </c>
    </row>
    <row r="11" spans="1:18" s="23" customFormat="1" ht="20.25" customHeight="1">
      <c r="A11" s="171"/>
      <c r="B11" s="232"/>
      <c r="C11" s="172"/>
      <c r="D11" s="172"/>
      <c r="E11" s="60"/>
      <c r="F11" s="172"/>
      <c r="G11" s="173"/>
      <c r="H11" s="173"/>
      <c r="I11" s="172"/>
      <c r="J11" s="172"/>
      <c r="K11" s="172"/>
      <c r="L11" s="172"/>
      <c r="M11" s="172"/>
      <c r="N11" s="172"/>
      <c r="O11" s="173"/>
      <c r="P11" s="173"/>
      <c r="Q11" s="173"/>
      <c r="R11" s="173"/>
    </row>
  </sheetData>
  <sheetProtection/>
  <mergeCells count="24">
    <mergeCell ref="E5:E7"/>
    <mergeCell ref="F5:F7"/>
    <mergeCell ref="G5:J5"/>
    <mergeCell ref="K5:K7"/>
    <mergeCell ref="G6:G7"/>
    <mergeCell ref="H6:H7"/>
    <mergeCell ref="I6:I7"/>
    <mergeCell ref="J6:J7"/>
    <mergeCell ref="A2:S2"/>
    <mergeCell ref="A3:S3"/>
    <mergeCell ref="A5:A7"/>
    <mergeCell ref="B5:B7"/>
    <mergeCell ref="C5:C7"/>
    <mergeCell ref="M6:M7"/>
    <mergeCell ref="N6:N7"/>
    <mergeCell ref="R6:R7"/>
    <mergeCell ref="S6:S7"/>
    <mergeCell ref="D5:D7"/>
    <mergeCell ref="L5:N5"/>
    <mergeCell ref="O5:O7"/>
    <mergeCell ref="P5:P7"/>
    <mergeCell ref="Q5:Q7"/>
    <mergeCell ref="R5:S5"/>
    <mergeCell ref="L6:L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1"/>
  <sheetViews>
    <sheetView zoomScalePageLayoutView="0" workbookViewId="0" topLeftCell="A10">
      <selection activeCell="I27" sqref="I27"/>
    </sheetView>
  </sheetViews>
  <sheetFormatPr defaultColWidth="9.140625" defaultRowHeight="12.75"/>
  <cols>
    <col min="1" max="1" width="4.421875" style="2" customWidth="1"/>
    <col min="2" max="2" width="18.8515625" style="2" customWidth="1"/>
    <col min="3" max="3" width="5.28125" style="2" customWidth="1"/>
    <col min="4" max="5" width="9.421875" style="2" customWidth="1"/>
    <col min="6" max="6" width="10.8515625" style="2" customWidth="1"/>
    <col min="7" max="7" width="7.8515625" style="2" customWidth="1"/>
    <col min="8" max="8" width="9.28125" style="2" customWidth="1"/>
    <col min="9" max="9" width="9.140625" style="2" customWidth="1"/>
    <col min="10" max="10" width="9.421875" style="2" customWidth="1"/>
    <col min="11" max="11" width="10.00390625" style="2" customWidth="1"/>
    <col min="12" max="12" width="6.00390625" style="2" customWidth="1"/>
    <col min="13" max="13" width="9.00390625" style="2" customWidth="1"/>
    <col min="14" max="14" width="7.00390625" style="2" customWidth="1"/>
    <col min="15" max="15" width="7.28125" style="2" customWidth="1"/>
    <col min="16" max="16" width="9.140625" style="2" customWidth="1"/>
    <col min="17" max="17" width="8.8515625" style="2" customWidth="1"/>
    <col min="18" max="19" width="7.28125" style="2" customWidth="1"/>
    <col min="20" max="20" width="9.28125" style="2" customWidth="1"/>
    <col min="21" max="21" width="8.8515625" style="2" customWidth="1"/>
    <col min="22" max="22" width="9.28125" style="2" customWidth="1"/>
    <col min="23" max="23" width="6.8515625" style="2" customWidth="1"/>
    <col min="24" max="24" width="9.140625" style="2" customWidth="1"/>
    <col min="25" max="25" width="9.57421875" style="2" customWidth="1"/>
    <col min="26" max="26" width="9.140625" style="2" customWidth="1"/>
    <col min="27" max="27" width="9.28125" style="2" customWidth="1"/>
    <col min="28" max="28" width="10.8515625" style="2" bestFit="1" customWidth="1"/>
    <col min="29" max="16384" width="9.140625" style="2" customWidth="1"/>
  </cols>
  <sheetData>
    <row r="1" spans="20:25" ht="45" customHeight="1">
      <c r="T1" s="439"/>
      <c r="U1" s="439"/>
      <c r="V1" s="439"/>
      <c r="W1" s="439"/>
      <c r="X1" s="439"/>
      <c r="Y1" s="439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</row>
    <row r="5" spans="2:27" ht="18" thickBot="1">
      <c r="B5" s="4" t="s">
        <v>156</v>
      </c>
      <c r="AA5" s="24" t="s">
        <v>95</v>
      </c>
    </row>
    <row r="6" spans="1:27" ht="27.75" customHeight="1" thickBot="1" thickTop="1">
      <c r="A6" s="430" t="s">
        <v>2</v>
      </c>
      <c r="B6" s="433" t="s">
        <v>3</v>
      </c>
      <c r="C6" s="416" t="s">
        <v>4</v>
      </c>
      <c r="D6" s="437" t="s">
        <v>132</v>
      </c>
      <c r="E6" s="442" t="s">
        <v>133</v>
      </c>
      <c r="F6" s="437" t="s">
        <v>134</v>
      </c>
      <c r="G6" s="436" t="s">
        <v>5</v>
      </c>
      <c r="H6" s="436"/>
      <c r="I6" s="437" t="s">
        <v>135</v>
      </c>
      <c r="J6" s="436" t="s">
        <v>5</v>
      </c>
      <c r="K6" s="436"/>
      <c r="L6" s="436"/>
      <c r="M6" s="437" t="s">
        <v>136</v>
      </c>
      <c r="N6" s="424" t="s">
        <v>5</v>
      </c>
      <c r="O6" s="424"/>
      <c r="P6" s="414" t="s">
        <v>137</v>
      </c>
      <c r="Q6" s="424" t="s">
        <v>5</v>
      </c>
      <c r="R6" s="424"/>
      <c r="S6" s="424"/>
      <c r="T6" s="444" t="s">
        <v>138</v>
      </c>
      <c r="U6" s="414" t="s">
        <v>139</v>
      </c>
      <c r="V6" s="422" t="s">
        <v>140</v>
      </c>
      <c r="W6" s="414" t="s">
        <v>141</v>
      </c>
      <c r="X6" s="422" t="s">
        <v>83</v>
      </c>
      <c r="Y6" s="414" t="s">
        <v>84</v>
      </c>
      <c r="Z6" s="422" t="s">
        <v>85</v>
      </c>
      <c r="AA6" s="414" t="s">
        <v>86</v>
      </c>
    </row>
    <row r="7" spans="1:27" ht="239.25" customHeight="1" thickTop="1">
      <c r="A7" s="431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5" t="s">
        <v>146</v>
      </c>
      <c r="M7" s="438"/>
      <c r="N7" s="416" t="s">
        <v>147</v>
      </c>
      <c r="O7" s="416" t="s">
        <v>148</v>
      </c>
      <c r="P7" s="415"/>
      <c r="Q7" s="418" t="s">
        <v>149</v>
      </c>
      <c r="R7" s="419" t="s">
        <v>150</v>
      </c>
      <c r="S7" s="420" t="s">
        <v>151</v>
      </c>
      <c r="T7" s="441"/>
      <c r="U7" s="415"/>
      <c r="V7" s="423"/>
      <c r="W7" s="415"/>
      <c r="X7" s="423"/>
      <c r="Y7" s="415"/>
      <c r="Z7" s="423"/>
      <c r="AA7" s="415"/>
    </row>
    <row r="8" spans="1:27" ht="148.5" customHeight="1" thickBot="1">
      <c r="A8" s="432"/>
      <c r="B8" s="435"/>
      <c r="C8" s="441"/>
      <c r="D8" s="438"/>
      <c r="E8" s="426"/>
      <c r="F8" s="438"/>
      <c r="G8" s="428"/>
      <c r="H8" s="426"/>
      <c r="I8" s="438"/>
      <c r="J8" s="428"/>
      <c r="K8" s="428"/>
      <c r="L8" s="426"/>
      <c r="M8" s="438"/>
      <c r="N8" s="417"/>
      <c r="O8" s="417"/>
      <c r="P8" s="415"/>
      <c r="Q8" s="418"/>
      <c r="R8" s="419"/>
      <c r="S8" s="421"/>
      <c r="T8" s="441"/>
      <c r="U8" s="415"/>
      <c r="V8" s="423"/>
      <c r="W8" s="415"/>
      <c r="X8" s="423"/>
      <c r="Y8" s="415"/>
      <c r="Z8" s="423"/>
      <c r="AA8" s="415"/>
    </row>
    <row r="9" spans="1:27" s="29" customFormat="1" ht="15.75" customHeight="1" thickTop="1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19">
        <v>6</v>
      </c>
      <c r="G9" s="20">
        <v>7</v>
      </c>
      <c r="H9" s="20">
        <v>8</v>
      </c>
      <c r="I9" s="19">
        <v>9</v>
      </c>
      <c r="J9" s="20">
        <v>10</v>
      </c>
      <c r="K9" s="20">
        <v>11</v>
      </c>
      <c r="L9" s="20">
        <v>12</v>
      </c>
      <c r="M9" s="19">
        <v>13</v>
      </c>
      <c r="N9" s="19">
        <v>14</v>
      </c>
      <c r="O9" s="19">
        <v>15</v>
      </c>
      <c r="P9" s="19">
        <v>16</v>
      </c>
      <c r="Q9" s="182">
        <v>17</v>
      </c>
      <c r="R9" s="20">
        <v>18</v>
      </c>
      <c r="S9" s="183">
        <v>19</v>
      </c>
      <c r="T9" s="17">
        <v>20</v>
      </c>
      <c r="U9" s="19">
        <v>21</v>
      </c>
      <c r="V9" s="17">
        <v>22</v>
      </c>
      <c r="W9" s="19">
        <v>23</v>
      </c>
      <c r="X9" s="17">
        <v>24</v>
      </c>
      <c r="Y9" s="19">
        <v>25</v>
      </c>
      <c r="Z9" s="17">
        <v>26</v>
      </c>
      <c r="AA9" s="19">
        <v>27</v>
      </c>
    </row>
    <row r="10" spans="1:32" ht="75" customHeight="1" thickBot="1">
      <c r="A10" s="134" t="s">
        <v>6</v>
      </c>
      <c r="B10" s="40" t="s">
        <v>79</v>
      </c>
      <c r="C10" s="135">
        <v>100</v>
      </c>
      <c r="D10" s="28">
        <v>559857</v>
      </c>
      <c r="E10" s="28">
        <v>489416</v>
      </c>
      <c r="F10" s="28">
        <v>225085</v>
      </c>
      <c r="G10" s="28">
        <v>16137</v>
      </c>
      <c r="H10" s="28">
        <v>194704</v>
      </c>
      <c r="I10" s="28">
        <v>111452</v>
      </c>
      <c r="J10" s="28">
        <v>25100</v>
      </c>
      <c r="K10" s="28">
        <v>82587</v>
      </c>
      <c r="L10" s="28">
        <v>3765</v>
      </c>
      <c r="M10" s="28">
        <v>503438</v>
      </c>
      <c r="N10" s="28">
        <v>0</v>
      </c>
      <c r="O10" s="28">
        <v>0</v>
      </c>
      <c r="P10" s="28">
        <v>170052</v>
      </c>
      <c r="Q10" s="28">
        <v>13458</v>
      </c>
      <c r="R10" s="28">
        <v>8947</v>
      </c>
      <c r="S10" s="28">
        <v>0</v>
      </c>
      <c r="T10" s="28">
        <v>784942</v>
      </c>
      <c r="U10" s="28">
        <v>368723</v>
      </c>
      <c r="V10" s="28">
        <v>34885</v>
      </c>
      <c r="W10" s="28">
        <v>41</v>
      </c>
      <c r="X10" s="28">
        <v>540596</v>
      </c>
      <c r="Y10" s="136">
        <v>538521</v>
      </c>
      <c r="Z10" s="28">
        <v>495816</v>
      </c>
      <c r="AA10" s="136">
        <v>490833</v>
      </c>
      <c r="AB10" s="2">
        <f>D10+F10</f>
        <v>784942</v>
      </c>
      <c r="AC10" s="2">
        <f>I10+M10+P10</f>
        <v>784942</v>
      </c>
      <c r="AD10" s="2">
        <f>G10+H10</f>
        <v>210841</v>
      </c>
      <c r="AE10" s="2">
        <f>J10+K10+L10</f>
        <v>111452</v>
      </c>
      <c r="AF10" s="2">
        <f>Q10+R10</f>
        <v>22405</v>
      </c>
    </row>
    <row r="11" spans="1:27" ht="19.5" customHeight="1" thickBot="1">
      <c r="A11" s="137"/>
      <c r="B11" s="125" t="s">
        <v>43</v>
      </c>
      <c r="C11" s="138"/>
      <c r="D11" s="233">
        <f aca="true" t="shared" si="0" ref="D11:AA11">SUM(D10)</f>
        <v>559857</v>
      </c>
      <c r="E11" s="233">
        <f t="shared" si="0"/>
        <v>489416</v>
      </c>
      <c r="F11" s="233">
        <f t="shared" si="0"/>
        <v>225085</v>
      </c>
      <c r="G11" s="233">
        <f t="shared" si="0"/>
        <v>16137</v>
      </c>
      <c r="H11" s="233">
        <f t="shared" si="0"/>
        <v>194704</v>
      </c>
      <c r="I11" s="233">
        <f t="shared" si="0"/>
        <v>111452</v>
      </c>
      <c r="J11" s="233">
        <f t="shared" si="0"/>
        <v>25100</v>
      </c>
      <c r="K11" s="233">
        <f t="shared" si="0"/>
        <v>82587</v>
      </c>
      <c r="L11" s="233">
        <f t="shared" si="0"/>
        <v>3765</v>
      </c>
      <c r="M11" s="233">
        <f t="shared" si="0"/>
        <v>503438</v>
      </c>
      <c r="N11" s="233">
        <f t="shared" si="0"/>
        <v>0</v>
      </c>
      <c r="O11" s="233">
        <f t="shared" si="0"/>
        <v>0</v>
      </c>
      <c r="P11" s="233">
        <f t="shared" si="0"/>
        <v>170052</v>
      </c>
      <c r="Q11" s="233">
        <f t="shared" si="0"/>
        <v>13458</v>
      </c>
      <c r="R11" s="233">
        <f t="shared" si="0"/>
        <v>8947</v>
      </c>
      <c r="S11" s="233">
        <f t="shared" si="0"/>
        <v>0</v>
      </c>
      <c r="T11" s="233">
        <f t="shared" si="0"/>
        <v>784942</v>
      </c>
      <c r="U11" s="233">
        <f t="shared" si="0"/>
        <v>368723</v>
      </c>
      <c r="V11" s="233">
        <f t="shared" si="0"/>
        <v>34885</v>
      </c>
      <c r="W11" s="233">
        <f t="shared" si="0"/>
        <v>41</v>
      </c>
      <c r="X11" s="233">
        <f t="shared" si="0"/>
        <v>540596</v>
      </c>
      <c r="Y11" s="233">
        <f t="shared" si="0"/>
        <v>538521</v>
      </c>
      <c r="Z11" s="233">
        <f t="shared" si="0"/>
        <v>495816</v>
      </c>
      <c r="AA11" s="233">
        <f t="shared" si="0"/>
        <v>490833</v>
      </c>
    </row>
  </sheetData>
  <sheetProtection/>
  <mergeCells count="35">
    <mergeCell ref="L7:L8"/>
    <mergeCell ref="V6:V8"/>
    <mergeCell ref="U6:U8"/>
    <mergeCell ref="K7:K8"/>
    <mergeCell ref="O7:O8"/>
    <mergeCell ref="J6:L6"/>
    <mergeCell ref="M6:M8"/>
    <mergeCell ref="B6:B8"/>
    <mergeCell ref="F6:F8"/>
    <mergeCell ref="H7:H8"/>
    <mergeCell ref="C6:C8"/>
    <mergeCell ref="J7:J8"/>
    <mergeCell ref="D6:D8"/>
    <mergeCell ref="G7:G8"/>
    <mergeCell ref="I6:I8"/>
    <mergeCell ref="T1:Y1"/>
    <mergeCell ref="A2:Y2"/>
    <mergeCell ref="A3:Y3"/>
    <mergeCell ref="A4:Y4"/>
    <mergeCell ref="N6:O6"/>
    <mergeCell ref="P6:P8"/>
    <mergeCell ref="Q6:S6"/>
    <mergeCell ref="E6:E8"/>
    <mergeCell ref="G6:H6"/>
    <mergeCell ref="A6:A8"/>
    <mergeCell ref="Z6:Z8"/>
    <mergeCell ref="AA6:AA8"/>
    <mergeCell ref="N7:N8"/>
    <mergeCell ref="Q7:Q8"/>
    <mergeCell ref="R7:R8"/>
    <mergeCell ref="S7:S8"/>
    <mergeCell ref="W6:W8"/>
    <mergeCell ref="X6:X8"/>
    <mergeCell ref="Y6:Y8"/>
    <mergeCell ref="T6:T8"/>
  </mergeCells>
  <printOptions/>
  <pageMargins left="0.2" right="0.2" top="0.54" bottom="0.22" header="0.5" footer="0.2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1" width="3.8515625" style="2" customWidth="1"/>
    <col min="2" max="2" width="36.421875" style="2" customWidth="1"/>
    <col min="3" max="3" width="10.140625" style="2" customWidth="1"/>
    <col min="4" max="4" width="14.57421875" style="2" customWidth="1"/>
    <col min="5" max="5" width="9.8515625" style="2" customWidth="1"/>
    <col min="6" max="6" width="12.7109375" style="2" customWidth="1"/>
    <col min="7" max="7" width="12.140625" style="2" customWidth="1"/>
    <col min="8" max="8" width="12.00390625" style="2" customWidth="1"/>
    <col min="9" max="9" width="12.140625" style="2" customWidth="1"/>
    <col min="10" max="10" width="10.8515625" style="2" customWidth="1"/>
    <col min="11" max="11" width="11.7109375" style="2" customWidth="1"/>
    <col min="12" max="12" width="12.00390625" style="2" customWidth="1"/>
    <col min="13" max="13" width="8.00390625" style="2" customWidth="1"/>
    <col min="14" max="14" width="9.8515625" style="2" customWidth="1"/>
    <col min="15" max="15" width="12.421875" style="2" customWidth="1"/>
    <col min="16" max="16" width="11.421875" style="2" customWidth="1"/>
    <col min="17" max="17" width="10.421875" style="2" customWidth="1"/>
    <col min="18" max="18" width="11.28125" style="2" customWidth="1"/>
    <col min="19" max="19" width="11.57421875" style="2" customWidth="1"/>
    <col min="20" max="20" width="6.7109375" style="2" customWidth="1"/>
    <col min="21" max="21" width="10.8515625" style="2" bestFit="1" customWidth="1"/>
    <col min="22" max="16384" width="9.140625" style="2" customWidth="1"/>
  </cols>
  <sheetData>
    <row r="1" ht="45" customHeight="1"/>
    <row r="2" spans="1:19" ht="18.75" customHeight="1">
      <c r="A2" s="443" t="s">
        <v>20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</row>
    <row r="3" spans="1:19" ht="29.25" customHeight="1">
      <c r="A3" s="429" t="s">
        <v>41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</row>
    <row r="4" spans="1:19" ht="36" customHeight="1">
      <c r="A4" s="22" t="s">
        <v>131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 t="s">
        <v>95</v>
      </c>
      <c r="S4" s="23"/>
    </row>
    <row r="5" spans="1:19" ht="0.75" customHeight="1">
      <c r="A5" s="490" t="s">
        <v>2</v>
      </c>
      <c r="B5" s="455" t="s">
        <v>3</v>
      </c>
      <c r="C5" s="445" t="s">
        <v>22</v>
      </c>
      <c r="D5" s="445" t="s">
        <v>23</v>
      </c>
      <c r="E5" s="445" t="s">
        <v>24</v>
      </c>
      <c r="F5" s="445" t="s">
        <v>25</v>
      </c>
      <c r="G5" s="455"/>
      <c r="H5" s="455"/>
      <c r="I5" s="455"/>
      <c r="J5" s="455"/>
      <c r="K5" s="445" t="s">
        <v>26</v>
      </c>
      <c r="L5" s="455"/>
      <c r="M5" s="455"/>
      <c r="N5" s="455"/>
      <c r="O5" s="445" t="s">
        <v>27</v>
      </c>
      <c r="P5" s="445" t="s">
        <v>42</v>
      </c>
      <c r="Q5" s="452" t="s">
        <v>29</v>
      </c>
      <c r="R5" s="451"/>
      <c r="S5" s="451"/>
    </row>
    <row r="6" spans="1:19" ht="282.75" customHeight="1">
      <c r="A6" s="490"/>
      <c r="B6" s="455"/>
      <c r="C6" s="445"/>
      <c r="D6" s="445"/>
      <c r="E6" s="445"/>
      <c r="F6" s="445"/>
      <c r="G6" s="445" t="s">
        <v>30</v>
      </c>
      <c r="H6" s="445" t="s">
        <v>31</v>
      </c>
      <c r="I6" s="445" t="s">
        <v>32</v>
      </c>
      <c r="J6" s="445" t="s">
        <v>33</v>
      </c>
      <c r="K6" s="445"/>
      <c r="L6" s="445" t="s">
        <v>34</v>
      </c>
      <c r="M6" s="445" t="s">
        <v>35</v>
      </c>
      <c r="N6" s="445" t="s">
        <v>36</v>
      </c>
      <c r="O6" s="445"/>
      <c r="P6" s="445"/>
      <c r="Q6" s="452"/>
      <c r="R6" s="452" t="s">
        <v>37</v>
      </c>
      <c r="S6" s="452" t="s">
        <v>38</v>
      </c>
    </row>
    <row r="7" spans="1:19" ht="148.5" customHeight="1">
      <c r="A7" s="490"/>
      <c r="B7" s="45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52"/>
      <c r="R7" s="452"/>
      <c r="S7" s="452"/>
    </row>
    <row r="8" spans="1:19" s="29" customFormat="1" ht="20.25" customHeight="1">
      <c r="A8" s="178">
        <v>1</v>
      </c>
      <c r="B8" s="178">
        <v>2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178">
        <v>9</v>
      </c>
      <c r="J8" s="178">
        <v>10</v>
      </c>
      <c r="K8" s="178">
        <v>11</v>
      </c>
      <c r="L8" s="178">
        <v>12</v>
      </c>
      <c r="M8" s="178">
        <v>13</v>
      </c>
      <c r="N8" s="178">
        <v>14</v>
      </c>
      <c r="O8" s="178">
        <v>15</v>
      </c>
      <c r="P8" s="178">
        <v>16</v>
      </c>
      <c r="Q8" s="178">
        <v>17</v>
      </c>
      <c r="R8" s="178">
        <v>18</v>
      </c>
      <c r="S8" s="178">
        <v>19</v>
      </c>
    </row>
    <row r="9" spans="1:19" ht="57.75" customHeight="1">
      <c r="A9" s="82" t="s">
        <v>6</v>
      </c>
      <c r="B9" s="39" t="s">
        <v>79</v>
      </c>
      <c r="C9" s="234">
        <f>SUM('[1]ashxatak-tarekan2017'!H10/'[1]ashxatak-tarekan2017'!P10)</f>
        <v>1.1449674217298238</v>
      </c>
      <c r="D9" s="234">
        <f>SUM('[1]ashxatak-tarekan2017'!F10/'[1]ashxatak-tarekan2017'!P10)</f>
        <v>1.3236245383764966</v>
      </c>
      <c r="E9" s="235">
        <f>SUM('[1]ashxatak-tarekan2017'!F10-'[1]ashxatak-tarekan2017'!P10)</f>
        <v>55033</v>
      </c>
      <c r="F9" s="236">
        <f>E9/'[1]ashxatak-tarekan2017'!F10</f>
        <v>0.2444987449185863</v>
      </c>
      <c r="G9" s="237">
        <f>'[1]ashxatak-tarekan2017'!D10/'[1]ashxatak-tarekan2017'!F10*100</f>
        <v>248.73136814981004</v>
      </c>
      <c r="H9" s="237">
        <f>'[1]ashxatak-tarekan2017'!D10/SUM('[1]ashxatak-tarekan2017'!D10+'[1]ashxatak-tarekan2017'!F10)*100</f>
        <v>71.3246329028132</v>
      </c>
      <c r="I9" s="236">
        <f>'[1]ashxatak-tarekan2017'!I10/'[1]ashxatak-tarekan2017'!T10</f>
        <v>0.1419875608643696</v>
      </c>
      <c r="J9" s="236">
        <f>SUM('[1]ashxatak-tarekan2017'!I10+'[1]ashxatak-tarekan2017'!M10)/'[1]ashxatak-tarekan2017'!T10</f>
        <v>0.783357241681551</v>
      </c>
      <c r="K9" s="236">
        <f>SUM('[1]ashxatak-tarekan2017'!I10/('[1]ashxatak-tarekan2017'!M10+'[1]ashxatak-tarekan2017'!P10))</f>
        <v>0.1654842685117819</v>
      </c>
      <c r="L9" s="236">
        <f>'[1]ashxatak-tarekan2017'!I10/'[1]ashxatak-tarekan2017'!D10</f>
        <v>0.19907226309575482</v>
      </c>
      <c r="M9" s="236">
        <f>'[1]ashxatak-tarekan2017'!U10/(SUM('[1]ashxatak-1'!Q10+'[1]ashxatak-tarekan2017'!T10)/2)</f>
        <v>0.48473546623792096</v>
      </c>
      <c r="N9" s="236">
        <f>'[1]ashxatak-tarekan2017'!U10/(SUM('[1]ashxatak-1'!F10+'[1]ashxatak-tarekan2017'!F10)/2)</f>
        <v>1.454347881821391</v>
      </c>
      <c r="O9" s="237">
        <f>'[1]ashxatak-tarekan2017'!V10/(SUM('[1]ashxatak-1'!Q10+'[1]ashxatak-tarekan2017'!T10)/2)*100</f>
        <v>4.586097623340522</v>
      </c>
      <c r="P9" s="236">
        <f>'[1]ashxatak-tarekan2017'!V10/(SUM('[1]ashxatak-1'!F10+'[1]ashxatak-tarekan2017'!F10)/2)*100</f>
        <v>13.759631446191104</v>
      </c>
      <c r="Q9" s="237">
        <f>'[1]ashxatak-tarekan2017'!V10/'[1]ashxatak-tarekan2017'!I10*100</f>
        <v>31.300470157556614</v>
      </c>
      <c r="R9" s="237">
        <f>'[1]ashxatak-tarekan2017'!V10/'[1]ashxatak-tarekan2017'!U10*100</f>
        <v>9.461031723000735</v>
      </c>
      <c r="S9" s="236">
        <f>SUM('[1]ashxatak-tarekan2017'!M10+'[1]ashxatak-tarekan2017'!P10)/'[1]ashxatak-tarekan2017'!I10</f>
        <v>6.042870473387647</v>
      </c>
    </row>
    <row r="10" spans="1:19" ht="20.25" customHeight="1">
      <c r="A10" s="58"/>
      <c r="B10" s="74"/>
      <c r="C10" s="7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24">
    <mergeCell ref="S6:S7"/>
    <mergeCell ref="L6:L7"/>
    <mergeCell ref="G6:G7"/>
    <mergeCell ref="K5:K7"/>
    <mergeCell ref="J6:J7"/>
    <mergeCell ref="H6:H7"/>
    <mergeCell ref="A2:S2"/>
    <mergeCell ref="A3:S3"/>
    <mergeCell ref="G5:J5"/>
    <mergeCell ref="L5:N5"/>
    <mergeCell ref="R5:S5"/>
    <mergeCell ref="E5:E7"/>
    <mergeCell ref="R6:R7"/>
    <mergeCell ref="P5:P7"/>
    <mergeCell ref="Q5:Q7"/>
    <mergeCell ref="A5:A7"/>
    <mergeCell ref="B5:B7"/>
    <mergeCell ref="I6:I7"/>
    <mergeCell ref="F5:F7"/>
    <mergeCell ref="M6:M7"/>
    <mergeCell ref="N6:N7"/>
    <mergeCell ref="O5:O7"/>
    <mergeCell ref="D5:D7"/>
    <mergeCell ref="C5:C7"/>
  </mergeCells>
  <printOptions/>
  <pageMargins left="0.29" right="0.2" top="0.47" bottom="0.5" header="0.31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0">
      <selection activeCell="AE20" sqref="AE20"/>
    </sheetView>
  </sheetViews>
  <sheetFormatPr defaultColWidth="8.00390625" defaultRowHeight="12.75"/>
  <cols>
    <col min="1" max="1" width="3.140625" style="2" customWidth="1"/>
    <col min="2" max="2" width="14.140625" style="2" customWidth="1"/>
    <col min="3" max="3" width="4.00390625" style="2" customWidth="1"/>
    <col min="4" max="4" width="11.00390625" style="2" customWidth="1"/>
    <col min="5" max="5" width="11.421875" style="2" customWidth="1"/>
    <col min="6" max="6" width="12.7109375" style="2" customWidth="1"/>
    <col min="7" max="7" width="8.00390625" style="2" customWidth="1"/>
    <col min="8" max="9" width="10.421875" style="2" customWidth="1"/>
    <col min="10" max="10" width="10.00390625" style="2" customWidth="1"/>
    <col min="11" max="11" width="11.8515625" style="2" customWidth="1"/>
    <col min="12" max="12" width="8.00390625" style="2" customWidth="1"/>
    <col min="13" max="13" width="11.57421875" style="2" customWidth="1"/>
    <col min="14" max="19" width="8.00390625" style="2" customWidth="1"/>
    <col min="20" max="21" width="10.7109375" style="2" customWidth="1"/>
    <col min="22" max="22" width="11.421875" style="2" customWidth="1"/>
    <col min="23" max="23" width="8.00390625" style="2" customWidth="1"/>
    <col min="24" max="24" width="10.8515625" style="2" customWidth="1"/>
    <col min="25" max="25" width="11.140625" style="2" customWidth="1"/>
    <col min="26" max="26" width="10.57421875" style="2" customWidth="1"/>
    <col min="27" max="27" width="9.421875" style="2" customWidth="1"/>
    <col min="28" max="16384" width="8.00390625" style="2" customWidth="1"/>
  </cols>
  <sheetData>
    <row r="1" spans="17:25" ht="45" customHeight="1">
      <c r="Q1" s="439"/>
      <c r="R1" s="439"/>
      <c r="S1" s="439"/>
      <c r="T1" s="439"/>
      <c r="U1" s="439"/>
      <c r="V1" s="439"/>
      <c r="W1" s="64"/>
      <c r="X1" s="64"/>
      <c r="Y1" s="64"/>
    </row>
    <row r="2" spans="1:25" ht="18.75" customHeight="1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65"/>
      <c r="X2" s="65"/>
      <c r="Y2" s="65"/>
    </row>
    <row r="3" spans="1:25" ht="39" customHeight="1">
      <c r="A3" s="429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66"/>
      <c r="X3" s="66"/>
      <c r="Y3" s="66"/>
    </row>
    <row r="4" spans="1:25" s="3" customFormat="1" ht="15.75" customHeight="1">
      <c r="A4" s="440" t="s">
        <v>64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67"/>
      <c r="X4" s="67"/>
      <c r="Y4" s="67"/>
    </row>
    <row r="5" spans="2:24" ht="18" thickBot="1">
      <c r="B5" s="4" t="s">
        <v>156</v>
      </c>
      <c r="X5" s="2" t="s">
        <v>108</v>
      </c>
    </row>
    <row r="6" spans="1:27" s="35" customFormat="1" ht="27.75" customHeight="1">
      <c r="A6" s="504" t="s">
        <v>2</v>
      </c>
      <c r="B6" s="507" t="s">
        <v>3</v>
      </c>
      <c r="C6" s="509" t="s">
        <v>4</v>
      </c>
      <c r="D6" s="498" t="s">
        <v>132</v>
      </c>
      <c r="E6" s="496" t="s">
        <v>133</v>
      </c>
      <c r="F6" s="498" t="s">
        <v>134</v>
      </c>
      <c r="G6" s="500" t="s">
        <v>5</v>
      </c>
      <c r="H6" s="501"/>
      <c r="I6" s="498" t="s">
        <v>135</v>
      </c>
      <c r="J6" s="500" t="s">
        <v>5</v>
      </c>
      <c r="K6" s="502"/>
      <c r="L6" s="503"/>
      <c r="M6" s="511" t="s">
        <v>136</v>
      </c>
      <c r="N6" s="512" t="s">
        <v>5</v>
      </c>
      <c r="O6" s="513"/>
      <c r="P6" s="491" t="s">
        <v>137</v>
      </c>
      <c r="Q6" s="512" t="s">
        <v>5</v>
      </c>
      <c r="R6" s="514"/>
      <c r="S6" s="513"/>
      <c r="T6" s="511" t="s">
        <v>138</v>
      </c>
      <c r="U6" s="491" t="s">
        <v>139</v>
      </c>
      <c r="V6" s="491" t="s">
        <v>140</v>
      </c>
      <c r="W6" s="491" t="s">
        <v>141</v>
      </c>
      <c r="X6" s="491" t="s">
        <v>83</v>
      </c>
      <c r="Y6" s="491" t="s">
        <v>84</v>
      </c>
      <c r="Z6" s="491" t="s">
        <v>85</v>
      </c>
      <c r="AA6" s="493" t="s">
        <v>86</v>
      </c>
    </row>
    <row r="7" spans="1:27" s="35" customFormat="1" ht="239.25" customHeight="1">
      <c r="A7" s="505"/>
      <c r="B7" s="434"/>
      <c r="C7" s="441"/>
      <c r="D7" s="438"/>
      <c r="E7" s="426"/>
      <c r="F7" s="438"/>
      <c r="G7" s="427" t="s">
        <v>142</v>
      </c>
      <c r="H7" s="425" t="s">
        <v>143</v>
      </c>
      <c r="I7" s="438"/>
      <c r="J7" s="427" t="s">
        <v>144</v>
      </c>
      <c r="K7" s="427" t="s">
        <v>145</v>
      </c>
      <c r="L7" s="427" t="s">
        <v>146</v>
      </c>
      <c r="M7" s="428"/>
      <c r="N7" s="427" t="s">
        <v>147</v>
      </c>
      <c r="O7" s="427" t="s">
        <v>148</v>
      </c>
      <c r="P7" s="419"/>
      <c r="Q7" s="463" t="s">
        <v>149</v>
      </c>
      <c r="R7" s="463" t="s">
        <v>150</v>
      </c>
      <c r="S7" s="463" t="s">
        <v>151</v>
      </c>
      <c r="T7" s="428"/>
      <c r="U7" s="419"/>
      <c r="V7" s="419"/>
      <c r="W7" s="419"/>
      <c r="X7" s="419"/>
      <c r="Y7" s="419"/>
      <c r="Z7" s="419"/>
      <c r="AA7" s="423"/>
    </row>
    <row r="8" spans="1:27" s="35" customFormat="1" ht="148.5" customHeight="1" thickBot="1">
      <c r="A8" s="506"/>
      <c r="B8" s="508"/>
      <c r="C8" s="510"/>
      <c r="D8" s="499"/>
      <c r="E8" s="497"/>
      <c r="F8" s="499"/>
      <c r="G8" s="495"/>
      <c r="H8" s="497"/>
      <c r="I8" s="499"/>
      <c r="J8" s="495"/>
      <c r="K8" s="495"/>
      <c r="L8" s="495"/>
      <c r="M8" s="495"/>
      <c r="N8" s="495"/>
      <c r="O8" s="495"/>
      <c r="P8" s="492"/>
      <c r="Q8" s="492"/>
      <c r="R8" s="492"/>
      <c r="S8" s="492"/>
      <c r="T8" s="495"/>
      <c r="U8" s="492"/>
      <c r="V8" s="492"/>
      <c r="W8" s="492"/>
      <c r="X8" s="492"/>
      <c r="Y8" s="492"/>
      <c r="Z8" s="492"/>
      <c r="AA8" s="494"/>
    </row>
    <row r="9" spans="1:27" s="243" customFormat="1" ht="15.75" customHeight="1">
      <c r="A9" s="238">
        <v>1</v>
      </c>
      <c r="B9" s="238">
        <v>2</v>
      </c>
      <c r="C9" s="239">
        <v>3</v>
      </c>
      <c r="D9" s="240">
        <v>4</v>
      </c>
      <c r="E9" s="241">
        <v>5</v>
      </c>
      <c r="F9" s="240">
        <v>6</v>
      </c>
      <c r="G9" s="241">
        <v>7</v>
      </c>
      <c r="H9" s="241">
        <v>8</v>
      </c>
      <c r="I9" s="240">
        <v>9</v>
      </c>
      <c r="J9" s="241">
        <v>10</v>
      </c>
      <c r="K9" s="241">
        <v>11</v>
      </c>
      <c r="L9" s="241">
        <v>12</v>
      </c>
      <c r="M9" s="241">
        <v>13</v>
      </c>
      <c r="N9" s="241">
        <v>14</v>
      </c>
      <c r="O9" s="241">
        <v>15</v>
      </c>
      <c r="P9" s="241">
        <v>16</v>
      </c>
      <c r="Q9" s="241">
        <v>17</v>
      </c>
      <c r="R9" s="241">
        <v>18</v>
      </c>
      <c r="S9" s="241">
        <v>19</v>
      </c>
      <c r="T9" s="241">
        <v>20</v>
      </c>
      <c r="U9" s="241">
        <v>21</v>
      </c>
      <c r="V9" s="241">
        <v>22</v>
      </c>
      <c r="W9" s="241">
        <v>23</v>
      </c>
      <c r="X9" s="241">
        <v>24</v>
      </c>
      <c r="Y9" s="241">
        <v>25</v>
      </c>
      <c r="Z9" s="241">
        <v>26</v>
      </c>
      <c r="AA9" s="242">
        <v>27</v>
      </c>
    </row>
    <row r="10" spans="1:33" ht="71.25" customHeight="1">
      <c r="A10" s="244" t="s">
        <v>6</v>
      </c>
      <c r="B10" s="62" t="s">
        <v>81</v>
      </c>
      <c r="C10" s="166">
        <v>100</v>
      </c>
      <c r="D10" s="245">
        <v>189866</v>
      </c>
      <c r="E10" s="245">
        <v>189790</v>
      </c>
      <c r="F10" s="245">
        <v>166028</v>
      </c>
      <c r="G10" s="245">
        <v>5459</v>
      </c>
      <c r="H10" s="245">
        <v>45735</v>
      </c>
      <c r="I10" s="245">
        <v>294180</v>
      </c>
      <c r="J10" s="246">
        <v>156850</v>
      </c>
      <c r="K10" s="245">
        <v>133475</v>
      </c>
      <c r="L10" s="245">
        <v>3855</v>
      </c>
      <c r="M10" s="245">
        <v>58656</v>
      </c>
      <c r="N10" s="245"/>
      <c r="O10" s="245"/>
      <c r="P10" s="245">
        <v>3058</v>
      </c>
      <c r="Q10" s="245">
        <v>588</v>
      </c>
      <c r="R10" s="245">
        <v>1269</v>
      </c>
      <c r="S10" s="245"/>
      <c r="T10" s="245">
        <v>355894</v>
      </c>
      <c r="U10" s="245">
        <v>139415</v>
      </c>
      <c r="V10" s="245">
        <v>16196</v>
      </c>
      <c r="W10" s="245">
        <v>37</v>
      </c>
      <c r="X10" s="245">
        <v>145366</v>
      </c>
      <c r="Y10" s="245">
        <v>139415</v>
      </c>
      <c r="Z10" s="247">
        <v>129170</v>
      </c>
      <c r="AA10" s="247">
        <v>122691</v>
      </c>
      <c r="AB10" s="38"/>
      <c r="AC10" s="38"/>
      <c r="AD10" s="38"/>
      <c r="AE10" s="38"/>
      <c r="AF10" s="38"/>
      <c r="AG10" s="38"/>
    </row>
    <row r="11" spans="1:33" ht="39" customHeight="1" thickBot="1">
      <c r="A11" s="248" t="s">
        <v>7</v>
      </c>
      <c r="B11" s="249" t="s">
        <v>99</v>
      </c>
      <c r="C11" s="250">
        <v>100</v>
      </c>
      <c r="D11" s="251">
        <v>168004</v>
      </c>
      <c r="E11" s="251">
        <v>168004</v>
      </c>
      <c r="F11" s="251">
        <v>68171</v>
      </c>
      <c r="G11" s="251">
        <v>0</v>
      </c>
      <c r="H11" s="251">
        <v>1868</v>
      </c>
      <c r="I11" s="251">
        <v>230252</v>
      </c>
      <c r="J11" s="251">
        <v>791275</v>
      </c>
      <c r="K11" s="251">
        <v>-561023</v>
      </c>
      <c r="L11" s="251">
        <v>0</v>
      </c>
      <c r="M11" s="251">
        <v>0</v>
      </c>
      <c r="N11" s="251"/>
      <c r="O11" s="251"/>
      <c r="P11" s="251">
        <v>5923</v>
      </c>
      <c r="Q11" s="251">
        <v>3654</v>
      </c>
      <c r="R11" s="251">
        <v>233</v>
      </c>
      <c r="S11" s="246"/>
      <c r="T11" s="251">
        <v>236175</v>
      </c>
      <c r="U11" s="251">
        <v>0</v>
      </c>
      <c r="V11" s="251">
        <v>-277999</v>
      </c>
      <c r="W11" s="251">
        <v>3</v>
      </c>
      <c r="X11" s="251">
        <v>84291</v>
      </c>
      <c r="Y11" s="251">
        <v>0</v>
      </c>
      <c r="Z11" s="252">
        <v>362290</v>
      </c>
      <c r="AA11" s="252">
        <v>39068</v>
      </c>
      <c r="AB11" s="38"/>
      <c r="AC11" s="38"/>
      <c r="AD11" s="38"/>
      <c r="AE11" s="38"/>
      <c r="AF11" s="38"/>
      <c r="AG11" s="38"/>
    </row>
    <row r="12" spans="1:27" s="132" customFormat="1" ht="33" customHeight="1" thickBot="1">
      <c r="A12" s="253"/>
      <c r="B12" s="254" t="s">
        <v>43</v>
      </c>
      <c r="C12" s="255"/>
      <c r="D12" s="256">
        <f aca="true" t="shared" si="0" ref="D12:AA12">SUM(D10:D11)</f>
        <v>357870</v>
      </c>
      <c r="E12" s="256">
        <f t="shared" si="0"/>
        <v>357794</v>
      </c>
      <c r="F12" s="256">
        <f t="shared" si="0"/>
        <v>234199</v>
      </c>
      <c r="G12" s="256">
        <f t="shared" si="0"/>
        <v>5459</v>
      </c>
      <c r="H12" s="256">
        <f t="shared" si="0"/>
        <v>47603</v>
      </c>
      <c r="I12" s="256">
        <f>SUM(I10:I11)</f>
        <v>524432</v>
      </c>
      <c r="J12" s="256">
        <f t="shared" si="0"/>
        <v>948125</v>
      </c>
      <c r="K12" s="256">
        <f t="shared" si="0"/>
        <v>-427548</v>
      </c>
      <c r="L12" s="256">
        <f t="shared" si="0"/>
        <v>3855</v>
      </c>
      <c r="M12" s="256">
        <f t="shared" si="0"/>
        <v>58656</v>
      </c>
      <c r="N12" s="256">
        <f t="shared" si="0"/>
        <v>0</v>
      </c>
      <c r="O12" s="256">
        <f t="shared" si="0"/>
        <v>0</v>
      </c>
      <c r="P12" s="256">
        <f t="shared" si="0"/>
        <v>8981</v>
      </c>
      <c r="Q12" s="256">
        <f t="shared" si="0"/>
        <v>4242</v>
      </c>
      <c r="R12" s="256">
        <f t="shared" si="0"/>
        <v>1502</v>
      </c>
      <c r="S12" s="256">
        <f t="shared" si="0"/>
        <v>0</v>
      </c>
      <c r="T12" s="256">
        <f>SUM(T10:T11)</f>
        <v>592069</v>
      </c>
      <c r="U12" s="256">
        <f t="shared" si="0"/>
        <v>139415</v>
      </c>
      <c r="V12" s="256">
        <f t="shared" si="0"/>
        <v>-261803</v>
      </c>
      <c r="W12" s="256">
        <f t="shared" si="0"/>
        <v>40</v>
      </c>
      <c r="X12" s="256">
        <f t="shared" si="0"/>
        <v>229657</v>
      </c>
      <c r="Y12" s="256">
        <f t="shared" si="0"/>
        <v>139415</v>
      </c>
      <c r="Z12" s="256">
        <f t="shared" si="0"/>
        <v>491460</v>
      </c>
      <c r="AA12" s="256">
        <f t="shared" si="0"/>
        <v>161759</v>
      </c>
    </row>
    <row r="14" ht="17.25">
      <c r="B14" s="4"/>
    </row>
  </sheetData>
  <sheetProtection/>
  <mergeCells count="35">
    <mergeCell ref="M6:M8"/>
    <mergeCell ref="N6:O6"/>
    <mergeCell ref="P6:P8"/>
    <mergeCell ref="Q6:S6"/>
    <mergeCell ref="W6:W8"/>
    <mergeCell ref="X6:X8"/>
    <mergeCell ref="V6:V8"/>
    <mergeCell ref="T6:T8"/>
    <mergeCell ref="U6:U8"/>
    <mergeCell ref="Q1:V1"/>
    <mergeCell ref="A2:V2"/>
    <mergeCell ref="A3:V3"/>
    <mergeCell ref="A4:V4"/>
    <mergeCell ref="A6:A8"/>
    <mergeCell ref="B6:B8"/>
    <mergeCell ref="C6:C8"/>
    <mergeCell ref="D6:D8"/>
    <mergeCell ref="K7:K8"/>
    <mergeCell ref="L7:L8"/>
    <mergeCell ref="J7:J8"/>
    <mergeCell ref="E6:E8"/>
    <mergeCell ref="F6:F8"/>
    <mergeCell ref="G6:H6"/>
    <mergeCell ref="I6:I8"/>
    <mergeCell ref="G7:G8"/>
    <mergeCell ref="H7:H8"/>
    <mergeCell ref="J6:L6"/>
    <mergeCell ref="Z6:Z8"/>
    <mergeCell ref="AA6:AA8"/>
    <mergeCell ref="N7:N8"/>
    <mergeCell ref="Q7:Q8"/>
    <mergeCell ref="R7:R8"/>
    <mergeCell ref="S7:S8"/>
    <mergeCell ref="O7:O8"/>
    <mergeCell ref="Y6:Y8"/>
  </mergeCells>
  <printOptions/>
  <pageMargins left="0.2" right="0.2" top="0.2" bottom="0.27" header="0.2" footer="0.2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Gayane</dc:creator>
  <cp:keywords/>
  <dc:description/>
  <cp:lastModifiedBy>Windows User</cp:lastModifiedBy>
  <cp:lastPrinted>2017-05-20T11:43:45Z</cp:lastPrinted>
  <dcterms:created xsi:type="dcterms:W3CDTF">1996-10-14T23:33:28Z</dcterms:created>
  <dcterms:modified xsi:type="dcterms:W3CDTF">2019-06-05T07:36:06Z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